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activeTab="1"/>
  </bookViews>
  <sheets>
    <sheet name="进展表" sheetId="1" r:id="rId1"/>
    <sheet name="Sheet1" sheetId="2" r:id="rId2"/>
  </sheets>
  <definedNames>
    <definedName name="_xlnm._FilterDatabase" localSheetId="0" hidden="1">进展表!$A$7:$IZ$334</definedName>
    <definedName name="_xlnm._FilterDatabase" localSheetId="1" hidden="1">Sheet1!$A$2:$I$104</definedName>
    <definedName name="_xlnm.Print_Titles" localSheetId="0">进展表!$4:$7</definedName>
    <definedName name="_xlnm.Print_Area" localSheetId="0">进展表!$A$1:$CB$334</definedName>
    <definedName name="_xlnm.Print_Titles" localSheetId="1">Sheet1!$2:$2</definedName>
  </definedNames>
  <calcPr calcId="144525"/>
</workbook>
</file>

<file path=xl/sharedStrings.xml><?xml version="1.0" encoding="utf-8"?>
<sst xmlns="http://schemas.openxmlformats.org/spreadsheetml/2006/main" count="7179" uniqueCount="2408">
  <si>
    <t>10月滞后项目情况表</t>
  </si>
  <si>
    <r>
      <rPr>
        <sz val="11"/>
        <rFont val="宋体"/>
        <charset val="134"/>
      </rPr>
      <t>在备注栏中加入项目所属级别：①省重点项目；②省重大项目；③省“五个一批”项目；④省百个“重中之重”项目；⑤省为民办实事项目；⑥市重点项目；⑦市攻坚项目；⑧市委“重中之重”项目；⑨市委重大督办项目；⑩市招商引资项目；</t>
    </r>
    <r>
      <rPr>
        <sz val="11"/>
        <rFont val="MS Gothic"/>
        <charset val="134"/>
      </rPr>
      <t>⑪</t>
    </r>
    <r>
      <rPr>
        <sz val="11"/>
        <rFont val="宋体"/>
        <charset val="134"/>
      </rPr>
      <t>市级海上福州项目；</t>
    </r>
    <r>
      <rPr>
        <sz val="11"/>
        <rFont val="MS Gothic"/>
        <charset val="134"/>
      </rPr>
      <t>⑫</t>
    </r>
    <r>
      <rPr>
        <sz val="11"/>
        <rFont val="宋体"/>
        <charset val="134"/>
      </rPr>
      <t>市级特色小城镇项目；</t>
    </r>
    <r>
      <rPr>
        <sz val="11"/>
        <rFont val="MS Gothic"/>
        <charset val="134"/>
      </rPr>
      <t>⑬</t>
    </r>
    <r>
      <rPr>
        <sz val="11"/>
        <rFont val="宋体"/>
        <charset val="134"/>
      </rPr>
      <t>补短板项目；</t>
    </r>
    <r>
      <rPr>
        <sz val="11"/>
        <rFont val="MS Gothic"/>
        <charset val="134"/>
      </rPr>
      <t>⑭</t>
    </r>
    <r>
      <rPr>
        <sz val="11"/>
        <rFont val="宋体"/>
        <charset val="134"/>
      </rPr>
      <t>跨越服务业发展项目；</t>
    </r>
    <r>
      <rPr>
        <sz val="11"/>
        <rFont val="MS Gothic"/>
        <charset val="134"/>
      </rPr>
      <t>⑮</t>
    </r>
    <r>
      <rPr>
        <sz val="11"/>
        <rFont val="宋体"/>
        <charset val="134"/>
      </rPr>
      <t>市为民办实事项目；</t>
    </r>
    <r>
      <rPr>
        <sz val="11"/>
        <rFont val="MS Gothic"/>
        <charset val="134"/>
      </rPr>
      <t>⑯</t>
    </r>
    <r>
      <rPr>
        <sz val="11"/>
        <rFont val="宋体"/>
        <charset val="134"/>
      </rPr>
      <t>县为民办实事项目；</t>
    </r>
    <r>
      <rPr>
        <sz val="11"/>
        <rFont val="MS Gothic"/>
        <charset val="134"/>
      </rPr>
      <t>⑰</t>
    </r>
    <r>
      <rPr>
        <sz val="11"/>
        <rFont val="宋体"/>
        <charset val="134"/>
      </rPr>
      <t>县工程包项目。</t>
    </r>
  </si>
  <si>
    <t>序号</t>
  </si>
  <si>
    <t>项目名称</t>
  </si>
  <si>
    <t>是否为2017年市重点项目</t>
  </si>
  <si>
    <t>是否为市行动计划项目</t>
  </si>
  <si>
    <t>是否为市级十三五项目</t>
  </si>
  <si>
    <t>是否为县十三五项目</t>
  </si>
  <si>
    <t>行业</t>
  </si>
  <si>
    <t>子行业</t>
  </si>
  <si>
    <t>项目所在乡镇</t>
  </si>
  <si>
    <t>建设内容及规模</t>
  </si>
  <si>
    <t>建设年限</t>
  </si>
  <si>
    <t>总投资
(万元)</t>
  </si>
  <si>
    <t>资金拼盘
（万元）</t>
  </si>
  <si>
    <t>投资主体性质</t>
  </si>
  <si>
    <t>是否央企、台资项目</t>
  </si>
  <si>
    <t>至2018年底累计完成投资(万元)</t>
  </si>
  <si>
    <t>2019年工作目标</t>
  </si>
  <si>
    <t>土地使用情况
（亩）</t>
  </si>
  <si>
    <t>项目
业主</t>
  </si>
  <si>
    <t>责任
单位</t>
  </si>
  <si>
    <t>县分管
领导</t>
  </si>
  <si>
    <t>第一
责任人</t>
  </si>
  <si>
    <t>直接
责任人</t>
  </si>
  <si>
    <t>所属
指挥部</t>
  </si>
  <si>
    <t>备 注</t>
  </si>
  <si>
    <t>上报单位</t>
  </si>
  <si>
    <t>2019年计划投资(万元)</t>
  </si>
  <si>
    <t>目标任务季度倒排工期</t>
  </si>
  <si>
    <t>其中：当年计划
开竣工项目</t>
  </si>
  <si>
    <t>用地</t>
  </si>
  <si>
    <t>用林</t>
  </si>
  <si>
    <t>用海</t>
  </si>
  <si>
    <t>施工前期工作</t>
  </si>
  <si>
    <t>竣工验收（产权证办理）</t>
  </si>
  <si>
    <t>项目进展情况及存在问题</t>
  </si>
  <si>
    <t>市级以上补助</t>
  </si>
  <si>
    <t>县财政配套</t>
  </si>
  <si>
    <t>自筹</t>
  </si>
  <si>
    <t>第一季度</t>
  </si>
  <si>
    <t>第二季度</t>
  </si>
  <si>
    <t>第三季度</t>
  </si>
  <si>
    <t>第四季度</t>
  </si>
  <si>
    <t>开工
月份</t>
  </si>
  <si>
    <t>建成或部分建成月份</t>
  </si>
  <si>
    <t>总用地</t>
  </si>
  <si>
    <t>当年
用地</t>
  </si>
  <si>
    <t>总用林</t>
  </si>
  <si>
    <t>当年
用林</t>
  </si>
  <si>
    <t>总用海</t>
  </si>
  <si>
    <t>当年
用海</t>
  </si>
  <si>
    <t>立项</t>
  </si>
  <si>
    <t>用地许可</t>
  </si>
  <si>
    <t>环评</t>
  </si>
  <si>
    <t>施工许可</t>
  </si>
  <si>
    <t>1月完成投资（万元）</t>
  </si>
  <si>
    <t>2月完成投资（万元）</t>
  </si>
  <si>
    <t>应开工</t>
  </si>
  <si>
    <t>应竣工</t>
  </si>
  <si>
    <t>1-2月累计完成投资（万元）</t>
  </si>
  <si>
    <t>3月完成投资（万元）</t>
  </si>
  <si>
    <t>1-3月累计完成投资（万元）</t>
  </si>
  <si>
    <t>4月完成投资（万元）</t>
  </si>
  <si>
    <t>1-4月累计完成投资（万元）</t>
  </si>
  <si>
    <t>5月完成投资（万元）</t>
  </si>
  <si>
    <t>1-5月累计 完成投资（万元）</t>
  </si>
  <si>
    <t>6月完成投资（万元）</t>
  </si>
  <si>
    <t>1-6月累计完成投资（万元）</t>
  </si>
  <si>
    <t>7月完成投资（万元）</t>
  </si>
  <si>
    <t>1-7月累计 完成投资（万元）</t>
  </si>
  <si>
    <t>8月完成投资（万元）</t>
  </si>
  <si>
    <t>1-8月累计完成投资（万元）</t>
  </si>
  <si>
    <t>9月完成投资（万元）</t>
  </si>
  <si>
    <t>1-9月累计完成投资（万元）</t>
  </si>
  <si>
    <t>10月完成投资（万元）</t>
  </si>
  <si>
    <t>1-10月累计完成投资（万元）</t>
  </si>
  <si>
    <t>累计完成投资占年度计划投资比例%</t>
  </si>
  <si>
    <t>项目进展情况</t>
  </si>
  <si>
    <t>滞后原因及存在问题</t>
  </si>
  <si>
    <t>合计：298</t>
  </si>
  <si>
    <t>一、工业（75）</t>
  </si>
  <si>
    <t>（一）续建类项目（28个）</t>
  </si>
  <si>
    <t>闽清鑫富美禽业基地</t>
  </si>
  <si>
    <t>工业科技</t>
  </si>
  <si>
    <t>续建</t>
  </si>
  <si>
    <t>云龙乡</t>
  </si>
  <si>
    <t>主要建筑面积17000平方米，生产线两套、环保设施、道路硬化绿化、管网建设等。</t>
  </si>
  <si>
    <t>2018-
2021</t>
  </si>
  <si>
    <t>主体厂房建设</t>
  </si>
  <si>
    <t>完成年度工程量60%</t>
  </si>
  <si>
    <t>完成全部年度投资额</t>
  </si>
  <si>
    <t>√</t>
  </si>
  <si>
    <t>项目未竣工，竣工验收未办理</t>
  </si>
  <si>
    <t>已完成厂房建设。正在生产线安装。</t>
  </si>
  <si>
    <t>闽清鑫富美发展有限公司</t>
  </si>
  <si>
    <t>叶金春</t>
  </si>
  <si>
    <t>刘  炜</t>
  </si>
  <si>
    <t>刘寿彬</t>
  </si>
  <si>
    <t>白樟富康电子</t>
  </si>
  <si>
    <t>白樟镇</t>
  </si>
  <si>
    <t>总建筑面积25000㎡，主要建设为厂房、研发楼、办公楼、宿舍、道路、围墙等。</t>
  </si>
  <si>
    <t>2018.09-2019.09</t>
  </si>
  <si>
    <t>主体竣工</t>
  </si>
  <si>
    <t>生产线安装</t>
  </si>
  <si>
    <t>投产</t>
  </si>
  <si>
    <t>未完成建设</t>
  </si>
  <si>
    <t>9月竣工</t>
  </si>
  <si>
    <t>7月竣工</t>
  </si>
  <si>
    <t>7月报：项目已投产。</t>
  </si>
  <si>
    <t>福建省富康电子有限公司</t>
  </si>
  <si>
    <t>黄  坚
王致镜</t>
  </si>
  <si>
    <t>黄良超
刘敏</t>
  </si>
  <si>
    <t>陈兆钊
王慧臻</t>
  </si>
  <si>
    <t>白金指挥部</t>
  </si>
  <si>
    <t>正晟塑胶</t>
  </si>
  <si>
    <t>总建筑面积20000平方米，新建厂房、办公楼、辅助车间等。投产后年生产2万吨汽车、电器配件。</t>
  </si>
  <si>
    <t>2018-
2019.12</t>
  </si>
  <si>
    <t>累计完成主体30%</t>
  </si>
  <si>
    <t>累计完成主体50%</t>
  </si>
  <si>
    <t>累计完成主体80%</t>
  </si>
  <si>
    <t>竣工</t>
  </si>
  <si>
    <t>12月竣工</t>
  </si>
  <si>
    <r>
      <rPr>
        <sz val="11"/>
        <color rgb="FFFF0000"/>
        <rFont val="宋体"/>
        <charset val="134"/>
      </rPr>
      <t>已完成2#4#钢构厂房、综合楼、3#车间的主体及外立面建设，正在进行内部装修及厂房周边基础配套建设</t>
    </r>
    <r>
      <rPr>
        <sz val="11"/>
        <rFont val="宋体"/>
        <charset val="134"/>
      </rPr>
      <t>。</t>
    </r>
  </si>
  <si>
    <t>福建正晟塑胶有限公司</t>
  </si>
  <si>
    <t>白樟报</t>
  </si>
  <si>
    <t>博尔达机电设备项目</t>
  </si>
  <si>
    <t>建筑面积36663平方米，建设年产20000米各式母线槽及10000吨铜牌设施建设。</t>
  </si>
  <si>
    <t>2017-2019.12</t>
  </si>
  <si>
    <t>厂房建设20%</t>
  </si>
  <si>
    <t>累计完成厂房建设40%</t>
  </si>
  <si>
    <t>累计完成厂房建设80%</t>
  </si>
  <si>
    <t>试投产</t>
  </si>
  <si>
    <t>已完成1、2#厂房建设，现租赁福建华成钢结构建筑有限公司，目前正在设备安装阶段。</t>
  </si>
  <si>
    <t>由于企业自身原因，有意愿转让该地块，项目需重新招商。进展未达序时进度。</t>
  </si>
  <si>
    <t>博尔达机电有限公司</t>
  </si>
  <si>
    <t>黄良超</t>
  </si>
  <si>
    <t>林  超</t>
  </si>
  <si>
    <t>福州市鸿晟包装材料工程项目</t>
  </si>
  <si>
    <t>项目建设管理生活用房一栋，包装材料生产车间两栋。新建打包带生产线4条，拉伸薄生产线一条，塑钢打包带生产线一条，胶带生产线5条，筐、篮、盒生产线2条，园林建筑材料生产线一条，塑料粒子配方生产线一条，边角料再利用生产线一条，以及相应的原材料仓库和产品库。</t>
  </si>
  <si>
    <t>2018-
2020</t>
  </si>
  <si>
    <t>完成主体10%</t>
  </si>
  <si>
    <t>完成主体30%</t>
  </si>
  <si>
    <t>完成主体60%</t>
  </si>
  <si>
    <t>完成主体80%</t>
  </si>
  <si>
    <t>正在报批</t>
  </si>
  <si>
    <t>施工中</t>
  </si>
  <si>
    <t>完成工程量的90%。</t>
  </si>
  <si>
    <t>福州市鸿晟包装材料有限公司</t>
  </si>
  <si>
    <t>三角井山泉水项目</t>
  </si>
  <si>
    <t>金沙镇</t>
  </si>
  <si>
    <t>项目占地面积5392平方米，主要建筑物面积4300平方米，建设厂房、宿舍、仓库等建筑物。</t>
  </si>
  <si>
    <t>完成三通一平。</t>
  </si>
  <si>
    <t>完成主体厂房建设。</t>
  </si>
  <si>
    <t>厂房内部装修，设备安装。</t>
  </si>
  <si>
    <t>竣工、投产。</t>
  </si>
  <si>
    <t>未完工</t>
  </si>
  <si>
    <t>完成桩基浇筑。</t>
  </si>
  <si>
    <t>进展未达序时进度。</t>
  </si>
  <si>
    <t>福州三角井山泉水开发有限公司</t>
  </si>
  <si>
    <t>林剑云</t>
  </si>
  <si>
    <t>余文贵</t>
  </si>
  <si>
    <t>力鑫电器</t>
  </si>
  <si>
    <t>池园镇</t>
  </si>
  <si>
    <t>占地30亩，主要生产LED灯、注塑、注铝、陶瓷灯头、灯座等配件。</t>
  </si>
  <si>
    <t>2018.3-2019.3</t>
  </si>
  <si>
    <t>竣工验收</t>
  </si>
  <si>
    <t>未办理</t>
  </si>
  <si>
    <t>3月竣工</t>
  </si>
  <si>
    <t>1月已竣工</t>
  </si>
  <si>
    <t>1月报：项目已投产，竣工。</t>
  </si>
  <si>
    <t>福州市闽清力鑫电器有限公司</t>
  </si>
  <si>
    <t>高理銮</t>
  </si>
  <si>
    <t>黄建恒</t>
  </si>
  <si>
    <t>张立钦</t>
  </si>
  <si>
    <t>坂东林田磨云坑凝灰岩矿生产</t>
  </si>
  <si>
    <t>坂东镇</t>
  </si>
  <si>
    <t>建筑用凝灰岩生产规模50万立方米/年，有限期限10年。</t>
  </si>
  <si>
    <t>完成年度任务20%；</t>
  </si>
  <si>
    <t>累计完成年度任务50%；</t>
  </si>
  <si>
    <t>累计完成年度任务80%；</t>
  </si>
  <si>
    <t>累计完成年度任务100%。</t>
  </si>
  <si>
    <t>未竣工</t>
  </si>
  <si>
    <t>10月报竣工</t>
  </si>
  <si>
    <t>10月报：矿山已投产。</t>
  </si>
  <si>
    <t>福建舜方实业有限公司</t>
  </si>
  <si>
    <t>张  凯</t>
  </si>
  <si>
    <t>张文滨</t>
  </si>
  <si>
    <t>王  旺</t>
  </si>
  <si>
    <t>双棱竹业竹木复合集装箱底板项目</t>
  </si>
  <si>
    <t>白中镇</t>
  </si>
  <si>
    <t>占地约93亩（其中一期占地60亩，二期占地约33亩），建设厂房、办公楼等。</t>
  </si>
  <si>
    <t>2018.2-2020.2</t>
  </si>
  <si>
    <t>完成一期厂房建设，进入试生产</t>
  </si>
  <si>
    <t>二期土石方平整、前期开工手续办理</t>
  </si>
  <si>
    <t>二期开工</t>
  </si>
  <si>
    <t>二期厂房基础建设30%</t>
  </si>
  <si>
    <t>一期已竣工，二期正在办理施工前期手续。</t>
  </si>
  <si>
    <t>福建省闽清双棱竹业有限公司</t>
  </si>
  <si>
    <t>经济开发区管委会</t>
  </si>
  <si>
    <t>王致镜</t>
  </si>
  <si>
    <t>林源鑫</t>
  </si>
  <si>
    <t>王慧臻</t>
  </si>
  <si>
    <t>金润箱包</t>
  </si>
  <si>
    <t>建筑面积37545平方米。主要从事箱包配件制作、安装、箱包生产等。</t>
  </si>
  <si>
    <t xml:space="preserve">主体工程开始动建 </t>
  </si>
  <si>
    <t xml:space="preserve">完成主体工程总量的30% </t>
  </si>
  <si>
    <t xml:space="preserve">完成主体工程总量的50% </t>
  </si>
  <si>
    <t xml:space="preserve">完成主体工程总量的80% </t>
  </si>
  <si>
    <t>已完成3栋钢构厂房建设，正在进行厂区周边配套设施建设。</t>
  </si>
  <si>
    <t>金润箱包厂</t>
  </si>
  <si>
    <t>经济开发区管委会
坂东镇</t>
  </si>
  <si>
    <t>张文滨
林源鑫</t>
  </si>
  <si>
    <t>王  旺
王慧臻</t>
  </si>
  <si>
    <t>福建广昌和木业新厂建设</t>
  </si>
  <si>
    <t>建筑面积3万平方米，主要建有生产车间、员工宿舍生活配套、办公区及展厅、道路、绿化区等。项目建成月生产50-60个集装箱出口木橱柜。</t>
  </si>
  <si>
    <t>完成主体工程总量30%</t>
  </si>
  <si>
    <t>完成主体工程总量50%</t>
  </si>
  <si>
    <t>完成主体工程总量80%</t>
  </si>
  <si>
    <t>7月报：项目一期正在进行试生产，项目二期厂房装修中。</t>
  </si>
  <si>
    <t>福建广昌和木业有限公司</t>
  </si>
  <si>
    <t>福建金华鼎科技有限公司建筑产业现代化基地</t>
  </si>
  <si>
    <t>主要建筑面积：36060平方米；主要建设内容：厂房、室内成品堆场及管廊加工区、办公楼、实验楼、员工宿舍。</t>
  </si>
  <si>
    <t>2018.6-2020.12</t>
  </si>
  <si>
    <t>进场道路施工完成并开始主体工程建设</t>
  </si>
  <si>
    <t>完成主体工程总量的30%</t>
  </si>
  <si>
    <t>完成主体工程总量的50%</t>
  </si>
  <si>
    <t>完成主体工程总量的80%</t>
  </si>
  <si>
    <t>已投产。</t>
  </si>
  <si>
    <t>福建金华鼎科技有限公司</t>
  </si>
  <si>
    <t>经济开发区管委会
金沙镇
省璜镇</t>
  </si>
  <si>
    <t>黄敬国
林源鑫</t>
  </si>
  <si>
    <t>余文贵
王慧臻</t>
  </si>
  <si>
    <t>省璜镇</t>
  </si>
  <si>
    <t>福州梅林农牧有限公司蛋鸡养殖基地</t>
  </si>
  <si>
    <t>桔林乡</t>
  </si>
  <si>
    <t>项目总投资1亿元，总占地面积54978平方米，计划建设12栋双层鸡舍和有机肥车间、蛋库、饲料仓库、办公楼，总建筑面积约32000平方米。计划存栏蛋鸡120万只。</t>
  </si>
  <si>
    <t>2016-
2020</t>
  </si>
  <si>
    <t>启动二期厂房建设，完成年度投资额的16%</t>
  </si>
  <si>
    <t>二期厂房建设，累计完成年度投资额的50%</t>
  </si>
  <si>
    <t>二期厂房建设，累计完成年度投资额的76%</t>
  </si>
  <si>
    <t>二期厂房建设，累计完成年度投资额的100%</t>
  </si>
  <si>
    <t>环评报告县环保局已审批通过</t>
  </si>
  <si>
    <t>农业不需要施工许可</t>
  </si>
  <si>
    <t>正在建设中，设施农用地产权证无法办理</t>
  </si>
  <si>
    <t>完成雏鸡厂房建设和设备安装，已投产。二期项目厂房完成主体。办公用房正在主体建设。</t>
  </si>
  <si>
    <t>福州梅林农牧有限公司</t>
  </si>
  <si>
    <t>黄  斌</t>
  </si>
  <si>
    <t>刘会杯</t>
  </si>
  <si>
    <t>陈  容</t>
  </si>
  <si>
    <t>东桥表业园</t>
  </si>
  <si>
    <t>东桥镇</t>
  </si>
  <si>
    <t>完成900亩的园区基础设施建设。打造具有代表性，有世界影响力的集生产、销售、工业旅游为一体的钟表城。</t>
  </si>
  <si>
    <t>2014-
2022</t>
  </si>
  <si>
    <t>完成工业一期主体建设10%</t>
  </si>
  <si>
    <t>完成工业一期主体建设25%</t>
  </si>
  <si>
    <t>完成工业一期主体建设40%</t>
  </si>
  <si>
    <t>完成工业一期主体建设60%</t>
  </si>
  <si>
    <t>市政管网施工，主体建设前期准备。</t>
  </si>
  <si>
    <t>因万国钟表城股东自建与统建意见不统一，受土地政策调整影响，资金短缺。存在问题：3.2亩土地不影响主体建设，当初万国钟表城公司同意退出征收，如确实需要用地，东桥镇负责征迁。进展未达序时进度。</t>
  </si>
  <si>
    <t>福建东桥万国钟表城有限公司</t>
  </si>
  <si>
    <t>汤国勤
王致镜
陈  峰</t>
  </si>
  <si>
    <t>黄树东</t>
  </si>
  <si>
    <t>卞广铨</t>
  </si>
  <si>
    <t>江北指挥部</t>
  </si>
  <si>
    <t>农兴物联网建设项目</t>
  </si>
  <si>
    <t>下祝乡</t>
  </si>
  <si>
    <t>主要建筑面积23361平方米，主要经营特色水果种植；农产品的销售和流通，其中350亩用于种植葡萄、桃子和油茶，10亩建立农产品交易集散基地，以及员工宿舍等相应设施。</t>
  </si>
  <si>
    <t>种植葡萄桃子和油茶20亩</t>
  </si>
  <si>
    <t>种植葡萄桃子和油茶40亩</t>
  </si>
  <si>
    <t>种植葡萄桃子和油茶65亩</t>
  </si>
  <si>
    <t>种植葡萄桃子和油茶90亩</t>
  </si>
  <si>
    <t>未办理（准备中）</t>
  </si>
  <si>
    <t>未办理办理（未竣工）</t>
  </si>
  <si>
    <t>种植葡萄、桃子和油茶累计300亩。</t>
  </si>
  <si>
    <t>农兴物联网络有限公司</t>
  </si>
  <si>
    <t>张光增</t>
  </si>
  <si>
    <t>张朝晖</t>
  </si>
  <si>
    <t>李连棉</t>
  </si>
  <si>
    <t>鑫鼎特种陶瓷</t>
  </si>
  <si>
    <t>建筑面积11000平方米，建设厂房办公楼等。</t>
  </si>
  <si>
    <t>2018-2020.12</t>
  </si>
  <si>
    <t>厂房建设40%</t>
  </si>
  <si>
    <t>厂房建设50%</t>
  </si>
  <si>
    <t>厂房建设60%</t>
  </si>
  <si>
    <t>已完成办公楼、厂房主体建设、正在进行内外部装修。</t>
  </si>
  <si>
    <t>鑫鼎有限公司</t>
  </si>
  <si>
    <t>奥博滋油墨</t>
  </si>
  <si>
    <t>建筑面积13323平方米，建设厂房、科研楼及配套设施等。</t>
  </si>
  <si>
    <t>2018-2019.09</t>
  </si>
  <si>
    <t>厂房建设80%</t>
  </si>
  <si>
    <t>竣工投产</t>
  </si>
  <si>
    <t>福建奥博滋新材料科技有限公司</t>
  </si>
  <si>
    <t>经济开发区管委会
白中镇</t>
  </si>
  <si>
    <t>金泉集团年产5000台机械手基地建设</t>
  </si>
  <si>
    <t>建筑面积40000㎡。建有车间、仓库、办公楼、员工宿舍楼、道路等基础设施。</t>
  </si>
  <si>
    <t>施工许可证办理</t>
  </si>
  <si>
    <t>厂区基础建设</t>
  </si>
  <si>
    <t>生产车间主体建设的20%</t>
  </si>
  <si>
    <t>生产车间主体建设的40%</t>
  </si>
  <si>
    <t>2019年1月2日完成建设工程规划许可证材料的提交，2019年1月5日规统办已完成工程规划许可证出件，因城市配套费未缴纳，无法提供项目业主</t>
  </si>
  <si>
    <t>已完成工程规划许可证,正在进行消防审查、施工许可证材料收集。</t>
  </si>
  <si>
    <t>因施工单位未定无法办理施工许可证，多次约谈催促项目业主动建，由于项目业主动建意愿不强，影响前期手续办理。进展未达序时进度。</t>
  </si>
  <si>
    <t>福建金泉智能机械科技有限公司</t>
  </si>
  <si>
    <t>金泉集团智能化物联网水表生产</t>
  </si>
  <si>
    <t>建筑面积2.4万平方米，建设厂房、办公楼等设施。建设规模为年产（达年产）普通水表：120万台；智能水表：50万台。</t>
  </si>
  <si>
    <t>已进场施工。</t>
  </si>
  <si>
    <t>施工进展缓慢,进展未达序时进度。</t>
  </si>
  <si>
    <t>博纳新能源材料项目</t>
  </si>
  <si>
    <t>建筑面积2万平方米，项目建成后年产5000吨锂电子新能源材料及动力锂电子新能源材料正极用材料。一期拟建设生产厂房及相关生产线。</t>
  </si>
  <si>
    <t>完成施工许办理</t>
  </si>
  <si>
    <t>开工建设</t>
  </si>
  <si>
    <t>厂区建设20%</t>
  </si>
  <si>
    <t>厂区建设40%</t>
  </si>
  <si>
    <t>正在编制</t>
  </si>
  <si>
    <t>重新招商。</t>
  </si>
  <si>
    <t>5月15日，该项目环评专家评审会未通过，专家建议另行选址。进展未达序时进度。</t>
  </si>
  <si>
    <t>福建省金易新能源公司</t>
  </si>
  <si>
    <t>佳尔特油画布</t>
  </si>
  <si>
    <t>建筑面积32000平方米，建设厂房、生产线等设施。</t>
  </si>
  <si>
    <t>正在进行设备调试、消防水池建设。</t>
  </si>
  <si>
    <t>福建佳尔特打印耗材有限公司</t>
  </si>
  <si>
    <t>吉腾铝塑板</t>
  </si>
  <si>
    <t>建筑面积25000㎡，其中建设生产厂房、员工宿舍和食堂、仓库、办公综合楼，配套建厂内道路、停车场、给排水、环保、绿化工程等。</t>
  </si>
  <si>
    <t>2018.06-2019.12</t>
  </si>
  <si>
    <t>厂房主体工程动建</t>
  </si>
  <si>
    <t>完成1#厂房主体建设的50%</t>
  </si>
  <si>
    <t>完成1#厂房内外部装修及设备调试</t>
  </si>
  <si>
    <t>7月报：已试生产。</t>
  </si>
  <si>
    <t>鑫吉祥建材有限公司</t>
  </si>
  <si>
    <t>环能科技项目</t>
  </si>
  <si>
    <t>占地18亩，主要建10000平方米标准厂房生产车间，2800平方米综合办公楼及附属设施，一条地下水监测一期生产线和一条节能窑具生产线。</t>
  </si>
  <si>
    <t>2017.12-2019.9</t>
  </si>
  <si>
    <t>厂房内外装修</t>
  </si>
  <si>
    <t>设备进场调试。</t>
  </si>
  <si>
    <t>已完成办公楼、厂房主体建设，正在进行厂房、办公楼内部装修。</t>
  </si>
  <si>
    <t>应完工未完工。</t>
  </si>
  <si>
    <t>环能科技有限公司</t>
  </si>
  <si>
    <t>新型环保工艺陶瓷烤炉</t>
  </si>
  <si>
    <t>用地面积26亩，总建筑面积16200㎡。建设厂房、生产车间等。</t>
  </si>
  <si>
    <t>2018.09-2019.9</t>
  </si>
  <si>
    <t>厂房内部装饰及设备安装调试</t>
  </si>
  <si>
    <t>拓优陶瓷科技有限公司</t>
  </si>
  <si>
    <t>迪士尼水晶鞋</t>
  </si>
  <si>
    <t>项目占地25亩。总建筑面积17001平方米，建设有厂房、综合楼。</t>
  </si>
  <si>
    <t>2017.10-2019.09</t>
  </si>
  <si>
    <t>建设厂房内外装修</t>
  </si>
  <si>
    <t>设备进场调试</t>
  </si>
  <si>
    <t>已完成1、2#厂房建设、设备进场调试，正在进行1、2#厂房竣工验收，3#厂房建设及办公楼建设。</t>
  </si>
  <si>
    <t>腾茂家居有限公司</t>
  </si>
  <si>
    <t>液晶电视配套组装</t>
  </si>
  <si>
    <t>项目占地37.76亩，建筑面积14000㎡，主要建设有厂房、生产线、仓库、办公楼、宿舍楼及配套设施等。</t>
  </si>
  <si>
    <t>2017.11-2019.11</t>
  </si>
  <si>
    <t>厂房基础建设15%</t>
  </si>
  <si>
    <t>累计完成厂房建设30%</t>
  </si>
  <si>
    <t>累计完成厂房建设50%</t>
  </si>
  <si>
    <t>11月竣工</t>
  </si>
  <si>
    <t>已完成办公楼主体建设，厂房基础建设，正在进行办公楼内外部装修。</t>
  </si>
  <si>
    <t>福泰昌有限公司</t>
  </si>
  <si>
    <t>航华生态板</t>
  </si>
  <si>
    <t>项目占地43.8亩，建筑面积约30000㎡，主要建设有厂房、生产线、仓库、办公楼、宿舍楼及配套设施等。</t>
  </si>
  <si>
    <t>已完成一栋厂房建设，正在进行2#厂房主体建设及周边配套设施建设。</t>
  </si>
  <si>
    <t>航华木业有限公司</t>
  </si>
  <si>
    <t>电力设备仓库项目</t>
  </si>
  <si>
    <t>用地面积15亩。建设厂房、仓库配套设施等。</t>
  </si>
  <si>
    <t>2017.11-2019.9</t>
  </si>
  <si>
    <t>完成主体建设</t>
  </si>
  <si>
    <t xml:space="preserve">竣工 </t>
  </si>
  <si>
    <t>3月报：已建成投入使用。</t>
  </si>
  <si>
    <t>榕能科技有限公司</t>
  </si>
  <si>
    <t>（二）新建类项目（24个）</t>
  </si>
  <si>
    <t>橄榄深加工项目</t>
  </si>
  <si>
    <t>新建</t>
  </si>
  <si>
    <t>梅溪镇</t>
  </si>
  <si>
    <t>建筑面积约27750平方米，进行厂房、综合楼、科研楼、仓库及配套设施、冰库等建设。</t>
  </si>
  <si>
    <t>2019.11-2020.12</t>
  </si>
  <si>
    <t>进行选址规划。</t>
  </si>
  <si>
    <t>进行设计，总评，土地出让。</t>
  </si>
  <si>
    <t>进行三通一平，施工许可证。</t>
  </si>
  <si>
    <t>动建，完成工程量30%</t>
  </si>
  <si>
    <t>11月开工</t>
  </si>
  <si>
    <t>已获取项目土地，正在进行设计及土石方平整。</t>
  </si>
  <si>
    <t>福建省青榄食品有限公司</t>
  </si>
  <si>
    <t>江泳
邱吉忠
黄道立</t>
  </si>
  <si>
    <t>陈沁</t>
  </si>
  <si>
    <t>黄道旭</t>
  </si>
  <si>
    <t>中建钢构</t>
  </si>
  <si>
    <t>建筑面积6万平方米，新建铝合金门窗加工车间；单元式幕墙加工车间；室外堆场、室外道路、绿化等；管理人员办公楼、员工食堂等。</t>
  </si>
  <si>
    <t>2019.1-2019.12</t>
  </si>
  <si>
    <t>完成桩基基础建设</t>
  </si>
  <si>
    <t>厂房上部结构建设，完成工程量40%</t>
  </si>
  <si>
    <t>厂房上部结构建设，累计完成工程量80%</t>
  </si>
  <si>
    <t>完成室外工程建设</t>
  </si>
  <si>
    <t>正在变更</t>
  </si>
  <si>
    <t>已委托办理</t>
  </si>
  <si>
    <t>1月开工</t>
  </si>
  <si>
    <t>开工</t>
  </si>
  <si>
    <t>项目室内外工程施工收尾中。</t>
  </si>
  <si>
    <t>中建海峡建设发展有限公司</t>
  </si>
  <si>
    <t>林志斌</t>
  </si>
  <si>
    <t>林  勇</t>
  </si>
  <si>
    <t>建筑产业园指挥部</t>
  </si>
  <si>
    <t>帝境杭箫新型建筑工业化基地项目</t>
  </si>
  <si>
    <t>建筑面积200000平方米，引进先进设备生产绿色钢结构材料，打造新型钢结构型装配式建筑工业化制造基地。建设厂房、办公楼、道路等设施。</t>
  </si>
  <si>
    <t>2019.1-
2022.12</t>
  </si>
  <si>
    <t>完成土石方平整</t>
  </si>
  <si>
    <t>启动厂房主体建设</t>
  </si>
  <si>
    <t>完成厂房主体工程的30%</t>
  </si>
  <si>
    <t>完成厂房主体工程的60%</t>
  </si>
  <si>
    <t>正在办理中</t>
  </si>
  <si>
    <t>完成厂房基础设施建设工程量80%,完成厂房钢结构安装工程量70%。</t>
  </si>
  <si>
    <t>福建帝境杭萧钢构有限公司</t>
  </si>
  <si>
    <t>黄拔锦</t>
  </si>
  <si>
    <t>福建博雀年产30万平方米商业设施建设项目</t>
  </si>
  <si>
    <t>建筑面积67000平方米，建设厂房、引进三条新型技术生产线，新型设备，采用新技术生产绿色环保节能的新型建筑配套设施等。</t>
  </si>
  <si>
    <t>2019-2022.12</t>
  </si>
  <si>
    <t>完成土石方平整30%</t>
  </si>
  <si>
    <t>完成土石方平整50%</t>
  </si>
  <si>
    <t>完成累计土石方平整80%</t>
  </si>
  <si>
    <t>启动一期厂房基础建设</t>
  </si>
  <si>
    <t>10月开工</t>
  </si>
  <si>
    <t>完成土石方平整75%，正在进行挡墙建设中。</t>
  </si>
  <si>
    <t>福建博雀科技有限公司</t>
  </si>
  <si>
    <t>汇森宝新型非标定制家装生产线</t>
  </si>
  <si>
    <t>建筑面积50000平主米，建设内容包括生产车间及展厅，原材料与产成品，包装车间及仓库，办公楼等。</t>
  </si>
  <si>
    <t>完成土石方平整80%</t>
  </si>
  <si>
    <t>征拆迁中及土石方平整。</t>
  </si>
  <si>
    <t>福建省汇森宝整体家居有限公司</t>
  </si>
  <si>
    <t>唯氏机械</t>
  </si>
  <si>
    <t>建筑面积30000多平方米，建设厂房、办公楼等基础设施。</t>
  </si>
  <si>
    <t>2019.9-
2022</t>
  </si>
  <si>
    <t>前期工作</t>
  </si>
  <si>
    <t>桩基施工</t>
  </si>
  <si>
    <t>完成主体工程量50%</t>
  </si>
  <si>
    <t>9月开工</t>
  </si>
  <si>
    <t>项目环评审批中，完成“三通一平”。</t>
  </si>
  <si>
    <t>福州唯氏金属制品有限公司</t>
  </si>
  <si>
    <t>福建闽清山兴农工贸有限公司</t>
  </si>
  <si>
    <t>占地面积共4000㎡，建筑面积共12000㎡，建设厂房2座、办公楼等。</t>
  </si>
  <si>
    <t>2019.1-
2020</t>
  </si>
  <si>
    <t>完成工程量30%</t>
  </si>
  <si>
    <t>完成工程量50%</t>
  </si>
  <si>
    <t>完成工程量80%</t>
  </si>
  <si>
    <t>完成杆线迁移。</t>
  </si>
  <si>
    <t>山兴农公司</t>
  </si>
  <si>
    <t>福建省延帅工艺品厂</t>
  </si>
  <si>
    <t>占地共6亩， 新建厂房、办公楼等。</t>
  </si>
  <si>
    <t>完成工程量65%</t>
  </si>
  <si>
    <t>完成工程量90%</t>
  </si>
  <si>
    <t>延帅工艺品公司</t>
  </si>
  <si>
    <t>杉一电器</t>
  </si>
  <si>
    <t>项目占地面积14亩，建筑面积7500多平方米。建设厂房、办公楼等。</t>
  </si>
  <si>
    <t>2019.10-
2020</t>
  </si>
  <si>
    <t>土石方平整30%</t>
  </si>
  <si>
    <t>土石方平整60%</t>
  </si>
  <si>
    <t>福州杉一有限公司</t>
  </si>
  <si>
    <t>福州伯瑞电源科技</t>
  </si>
  <si>
    <t>建筑面积5000平方米，建设厂房及配套附属设施，建设七条生产线，生产电动车电池用新能源电池材料添加剂。</t>
  </si>
  <si>
    <t>2019.10-2020.12</t>
  </si>
  <si>
    <t>签订购地合同；总平设计、总平会审；</t>
  </si>
  <si>
    <t>建设用地规划许可证、总平审查、环评编制</t>
  </si>
  <si>
    <t>施工图纸设计、图审、人防、建设工程规划许可证</t>
  </si>
  <si>
    <t>施工许可证、开工建设</t>
  </si>
  <si>
    <t>已完成厂房建设，正在进行附属工程建设。</t>
  </si>
  <si>
    <t>福州伯瑞电源科技有限公司</t>
  </si>
  <si>
    <t>黄良超
刘  敏</t>
  </si>
  <si>
    <t>农博士二期项目</t>
  </si>
  <si>
    <t>建筑面积6682平方米，建设厂房及仓库等设施。</t>
  </si>
  <si>
    <t>2019.1-
2019.12</t>
  </si>
  <si>
    <t>完成工程量100%</t>
  </si>
  <si>
    <t>正在进行设备调试。</t>
  </si>
  <si>
    <t>农博士（福建）生物技术有限公司</t>
  </si>
  <si>
    <t>刘  敏
黄敬国</t>
  </si>
  <si>
    <t>王慧臻
余文贵</t>
  </si>
  <si>
    <t>康瑞达二期项目</t>
  </si>
  <si>
    <t>工程建筑面积5629.56m2，建设厂房、办公楼等设施。</t>
  </si>
  <si>
    <t>完成工程量75%</t>
  </si>
  <si>
    <t>正在进行厂房内外部装修。</t>
  </si>
  <si>
    <t>康瑞达有限公司</t>
  </si>
  <si>
    <t>电动牙刷项目</t>
  </si>
  <si>
    <t>建设面积9000平方米，建设厂房、办公楼、宿舍、研发中心等。</t>
  </si>
  <si>
    <t>2019.12-2020</t>
  </si>
  <si>
    <t>勘察设计</t>
  </si>
  <si>
    <t>完成图审</t>
  </si>
  <si>
    <t>办理施工许可证</t>
  </si>
  <si>
    <t>正在设计</t>
  </si>
  <si>
    <t>12月开工</t>
  </si>
  <si>
    <t>已完成施工许可证办理。</t>
  </si>
  <si>
    <t>闽清国惠电子科技有限公司</t>
  </si>
  <si>
    <t>张文滨
刘  敏</t>
  </si>
  <si>
    <t>口袋精酿啤酒厂</t>
  </si>
  <si>
    <t>塔庄镇</t>
  </si>
  <si>
    <t>用地约500亩，精酿啤酒观光工厂、啤酒原料种植基地、自动化生产设备、农产品初加工等。</t>
  </si>
  <si>
    <t>施工图设计</t>
  </si>
  <si>
    <t>动工建设</t>
  </si>
  <si>
    <t>完成厂房建设</t>
  </si>
  <si>
    <t>初步投产</t>
  </si>
  <si>
    <t>该地为租用</t>
  </si>
  <si>
    <t>已备案</t>
  </si>
  <si>
    <t>该项目为旧厂房改造</t>
  </si>
  <si>
    <t>6月竣工</t>
  </si>
  <si>
    <t>6月报：设备调试完成，已投产。</t>
  </si>
  <si>
    <t>福建口袋精酿啤酒有限公司</t>
  </si>
  <si>
    <t>张文裕
谢养书</t>
  </si>
  <si>
    <t>刘峰松</t>
  </si>
  <si>
    <t>纪文豪</t>
  </si>
  <si>
    <t>福建省明祥新材料科技有限公司</t>
  </si>
  <si>
    <t>建筑面积3000平方米，从事生产建设建筑新材料、隔热膈音材料制造</t>
  </si>
  <si>
    <t>2019.3-2019.12</t>
  </si>
  <si>
    <t>完成公司注册、立项备案工作</t>
  </si>
  <si>
    <t>3月开工</t>
  </si>
  <si>
    <t>5月竣工</t>
  </si>
  <si>
    <t>5月报：已竣工。</t>
  </si>
  <si>
    <t>黄爱花</t>
  </si>
  <si>
    <t>闽清县牲畜定点屠宰厂</t>
  </si>
  <si>
    <t>建筑面积6773.9平方米，计划建设猪、牛、羊待宰栏和猪、牛、羊屠宰车间、冷冻分割车间、办公楼等。</t>
  </si>
  <si>
    <t>2019.1-2019.9</t>
  </si>
  <si>
    <t>完成工程总量40%</t>
  </si>
  <si>
    <t>完成工程总量80%</t>
  </si>
  <si>
    <t>正在办理</t>
  </si>
  <si>
    <t>8月开工</t>
  </si>
  <si>
    <t>企业车间基础已基本完成，拟于27日开始调装钢物架、办公楼打孔桩基本完成。</t>
  </si>
  <si>
    <t>农业局</t>
  </si>
  <si>
    <t>张凯</t>
  </si>
  <si>
    <t>陈敏健</t>
  </si>
  <si>
    <t>吴尔坡</t>
  </si>
  <si>
    <t>盛兴物流</t>
  </si>
  <si>
    <t>建筑面积14000平方米，建设厂房、办公楼、装卸货平台、集装箱货区、专用停车场、园区环形道路、绿化景观、其他附属工程等。</t>
  </si>
  <si>
    <t>2019-2020.12</t>
  </si>
  <si>
    <t>立项备案、招拍挂、地上地下附属物清理</t>
  </si>
  <si>
    <t>人防审批、工程规划许可证</t>
  </si>
  <si>
    <t>施工许可证、开工</t>
  </si>
  <si>
    <t>土石方未到位，地勘无法进场。</t>
  </si>
  <si>
    <t>已完成总平审查、地勘，正在施工图设计、图审及土石方工程。</t>
  </si>
  <si>
    <t>福建盛兴物流有限公司</t>
  </si>
  <si>
    <t>银帆工业空调</t>
  </si>
  <si>
    <t>建筑面积2.7万平方米，建设厂房、办公楼等设施。</t>
  </si>
  <si>
    <t>工程规划许可证、监理单位及施工单位人员报备</t>
  </si>
  <si>
    <t>施工许可证</t>
  </si>
  <si>
    <t>厂房建设10%</t>
  </si>
  <si>
    <t>施工、监理单位未定，导致后续手续无法继续。</t>
  </si>
  <si>
    <t>7月开工</t>
  </si>
  <si>
    <t>完成厂房基础圈梁。</t>
  </si>
  <si>
    <t>福建银帆实业有限公司</t>
  </si>
  <si>
    <t>万融防火门</t>
  </si>
  <si>
    <t>建筑面积2.7万平方米，建设厂房、办公楼待设施，项目建成后年产防火门、防火窗、防火门卷帘等各类门年产量达5千多余樘。</t>
  </si>
  <si>
    <t>2019.9-2020.12</t>
  </si>
  <si>
    <t>施工图纸设计、图审，人防审批</t>
  </si>
  <si>
    <t>工程规划许可证、土石方平整</t>
  </si>
  <si>
    <t>已完成总平审批、地勘，正在施工图设计及图审工作。</t>
  </si>
  <si>
    <t>征地拆迁未到位；项目业主建设意愿不强。进展未达序时进度。</t>
  </si>
  <si>
    <t>福建万融门业有限公司</t>
  </si>
  <si>
    <t>丰晟锂电折叠自行车</t>
  </si>
  <si>
    <t>建筑面积30796平方米。建设内容为：厂房、料场、停车场、绿化带、蓄水池等。</t>
  </si>
  <si>
    <t>2019.7-2021</t>
  </si>
  <si>
    <t>施工图纸设计及图审、人防审批、工程规划许可证</t>
  </si>
  <si>
    <t>质监站备案、施工许可证</t>
  </si>
  <si>
    <t>闽清双兴陶瓷有限公司</t>
  </si>
  <si>
    <t>林源鑫
鄢利标</t>
  </si>
  <si>
    <t>王慧臻
许赞言</t>
  </si>
  <si>
    <t>置信智造谷项目</t>
  </si>
  <si>
    <t>占地面积133亩，建设厂房、办公楼等。小微园的投资开发运营，推广、实践以“智能智造”为核心，以“服务、环保、安全、配套”为四轴，是一家以房地产开发和建设为主，基础建设投资和资产运营管理为辅助综合型。</t>
  </si>
  <si>
    <t>完成厂房建设10%</t>
  </si>
  <si>
    <t>正在进行施工图图审等工作。</t>
  </si>
  <si>
    <t>已完成施工图设计、图审、工程规划许可证，正在收集施工许可证相关材料。</t>
  </si>
  <si>
    <t>因置信未能确定施工单位，项目滞后，进展未达序时进度。</t>
  </si>
  <si>
    <t>福州市润欣智造科技有限公司</t>
  </si>
  <si>
    <t>黄坚
王致镜</t>
  </si>
  <si>
    <t>大同电气年产50万台智能配电箱设备建设项目</t>
  </si>
  <si>
    <t>建筑面积1.7万平方米，建设厂房、办公楼（建筑工地用成套设备）等。</t>
  </si>
  <si>
    <t>2019.12-2020.10</t>
  </si>
  <si>
    <t>已完成总平审批，正在委托中介单位编制环评、施工图设计及土石方平整等工作。</t>
  </si>
  <si>
    <t>征地拆迁未到位。进展未达序时进度。</t>
  </si>
  <si>
    <t>福建大同电器有限公司</t>
  </si>
  <si>
    <t>双诚电气年产20万台高低压成套设备建设项目</t>
  </si>
  <si>
    <t>建筑面积1.7万平方米，建设办公楼、厂房等。</t>
  </si>
  <si>
    <t>福建双诚电器有限公司</t>
  </si>
  <si>
    <t>林源鑫
叶国勋</t>
  </si>
  <si>
    <t>国兰电子元件建设项目</t>
  </si>
  <si>
    <t>建筑面积9066平方米。主要内容包括两座厂房，一座办公楼、宿舍、研发中心等。</t>
  </si>
  <si>
    <t>正在总平设计。</t>
  </si>
  <si>
    <t>闽清国兰电子有限公司</t>
  </si>
  <si>
    <t>（三）谋划类项目（23个）</t>
  </si>
  <si>
    <t>正晟塑胶旁10亩地块</t>
  </si>
  <si>
    <t>谋划</t>
  </si>
  <si>
    <t>招商引资新项目</t>
  </si>
  <si>
    <t>2020-2022</t>
  </si>
  <si>
    <t>招商</t>
  </si>
  <si>
    <t>招商签约</t>
  </si>
  <si>
    <t>项目招商。</t>
  </si>
  <si>
    <t>白洋工业园区20亩地块</t>
  </si>
  <si>
    <t>2020-
2023</t>
  </si>
  <si>
    <t>陈兆钊</t>
  </si>
  <si>
    <t>恒丰厂地块小微企业平台</t>
  </si>
  <si>
    <t>建设用地60亩，建筑面积40000平方米。建设厂房、办公楼等。</t>
  </si>
  <si>
    <t>2020-
2021</t>
  </si>
  <si>
    <t>完成部分签约</t>
  </si>
  <si>
    <t>黄海清</t>
  </si>
  <si>
    <t>友邦包装避让搬迁项目</t>
  </si>
  <si>
    <t>搬迁选址白洋工业小区，占地30亩，计划建设办公楼、厂房等。</t>
  </si>
  <si>
    <t>2019-
2021</t>
  </si>
  <si>
    <t>完成工程量10%</t>
  </si>
  <si>
    <t>完成工程量70%</t>
  </si>
  <si>
    <t>前期准备工作。</t>
  </si>
  <si>
    <t>福建省友邦包装有限公司</t>
  </si>
  <si>
    <t>白中镇攸太村陶瓷展示仓储中心</t>
  </si>
  <si>
    <t>占地面积15亩，建设仓储中心。</t>
  </si>
  <si>
    <t>2020-
2022</t>
  </si>
  <si>
    <t>前期工作。</t>
  </si>
  <si>
    <t>鄢利标
刘  敏</t>
  </si>
  <si>
    <t>王  怡
王慧臻</t>
  </si>
  <si>
    <t>白中镇云福包装项目</t>
  </si>
  <si>
    <t>总用地4亩，建设厂房等。</t>
  </si>
  <si>
    <t>2019.7-2020</t>
  </si>
  <si>
    <t>动工</t>
  </si>
  <si>
    <t>累计完成工程量的30％</t>
  </si>
  <si>
    <t>云福陶瓷有限公司</t>
  </si>
  <si>
    <t>鄢利标</t>
  </si>
  <si>
    <t>王  怡</t>
  </si>
  <si>
    <t>蜜饯加工厂项目</t>
  </si>
  <si>
    <t>建设食品加工厂，对橄榄、李子等水果进行加工生产及销售</t>
  </si>
  <si>
    <t>2019.4-2019.12</t>
  </si>
  <si>
    <t>已完成厂房、办公楼建设。</t>
  </si>
  <si>
    <t>纪聿火</t>
  </si>
  <si>
    <t>黄  勇</t>
  </si>
  <si>
    <t>李世敏</t>
  </si>
  <si>
    <t>坂东箱包园第一期第二批回归企业</t>
  </si>
  <si>
    <t>建设第一期第二批厂房7座，入驻回归箱包企业3家</t>
  </si>
  <si>
    <t>2019-
2020</t>
  </si>
  <si>
    <t>完成土地平整</t>
  </si>
  <si>
    <t>开展主体厂房建设，完成30%</t>
  </si>
  <si>
    <t>开展主体厂房建设，完成70%</t>
  </si>
  <si>
    <t>主体厂房建成，企业入驻</t>
  </si>
  <si>
    <t>设计变更。</t>
  </si>
  <si>
    <t>博盛投资管理有限公司</t>
  </si>
  <si>
    <t>刘  敏</t>
  </si>
  <si>
    <t>暂定与企业联系中</t>
  </si>
  <si>
    <t>油茶深加工项目</t>
  </si>
  <si>
    <t>三溪乡</t>
  </si>
  <si>
    <t>扩大油茶种植面积10000亩，油茶加工厂技改，对接专家提升茶油精炼技术。</t>
  </si>
  <si>
    <t>2019.04-2019.12</t>
  </si>
  <si>
    <t>完成计划年度投资额20%</t>
  </si>
  <si>
    <t>完成计划年度投资额60%</t>
  </si>
  <si>
    <t>完成计划年度投资额100%</t>
  </si>
  <si>
    <t>扩大油茶种植面积8500亩。</t>
  </si>
  <si>
    <t>福建省福州市白岩山生态农业发展有限公司</t>
  </si>
  <si>
    <t>严文妃</t>
  </si>
  <si>
    <t>黄俊林</t>
  </si>
  <si>
    <t>闽清新原果汁加工厂</t>
  </si>
  <si>
    <t>主要建筑面积12500平方米，建设成品果房中心一座，果汁饮料生产线及配套设备，自动喷灌系统，员工宿舍，道路建设，种植平和蜜柚12000株、台湾茂谷柑21000株。</t>
  </si>
  <si>
    <t>进行部分土地平整和机耕路建设，铺设灌溉管道，已种植平和蜜柚和台湾茂谷柑920亩。</t>
  </si>
  <si>
    <t>福州市新原农林开发有限公司</t>
  </si>
  <si>
    <t>郑晓春</t>
  </si>
  <si>
    <t>谢能用</t>
  </si>
  <si>
    <t>林  雨
黄  达</t>
  </si>
  <si>
    <t>塔庄（上汾）食品工业园区开发建设</t>
  </si>
  <si>
    <t>园区道路建设1公里，前期的规划、勘察、设计，土地报批，征地拆迁、土石方的建设。</t>
  </si>
  <si>
    <t>前期筹备工作</t>
  </si>
  <si>
    <t>完成土地流转</t>
  </si>
  <si>
    <t>完成征地</t>
  </si>
  <si>
    <t>已完成测量，进入规划设计阶段。</t>
  </si>
  <si>
    <t>桔林乡有机肥场</t>
  </si>
  <si>
    <t>主要建筑面积18000平方米。分三期建设有机肥加工厂房。</t>
  </si>
  <si>
    <t>2019-
2022</t>
  </si>
  <si>
    <t>完成项目选址、设计，并启动一期项目建设，累计完成年度投资额的30%</t>
  </si>
  <si>
    <t>一期项目建设，累计完成年度投资额的100%</t>
  </si>
  <si>
    <t>完成场地平整和基础建设。</t>
  </si>
  <si>
    <t>桔林乡蛋品深加工项目</t>
  </si>
  <si>
    <t>建设占地40亩蛋品深加工基地</t>
  </si>
  <si>
    <t>前期谋划阶段。</t>
  </si>
  <si>
    <t>东桥茶博小微园</t>
  </si>
  <si>
    <t>建筑面积19万平方米，建设公共服务平台、生活区、中心、道路等设施。</t>
  </si>
  <si>
    <t>完成土地挂牌</t>
  </si>
  <si>
    <t>勘探设计</t>
  </si>
  <si>
    <t>图审</t>
  </si>
  <si>
    <t>由于茶博园项目所在地块原系东桥表园项目地块，表业园业主前期投入部分资金，目前县里尚未与表业园公司理清关系，此地块无法出让，造成茶博园项目无法启动。</t>
  </si>
  <si>
    <t>汤国勤
陈  峰</t>
  </si>
  <si>
    <t>黄祥灿</t>
  </si>
  <si>
    <t>毛文桂</t>
  </si>
  <si>
    <t>福建凯美开发建设项目</t>
  </si>
  <si>
    <t>项目占地面积343092平方米，主要建筑面积18507平方米。建设内容包括：百香果温室大棚300间，场地道路，综合楼，加工果汁车间等相关配套设施，年加工30万斤百香果果汁。</t>
  </si>
  <si>
    <t>加工百香果汁1万斤</t>
  </si>
  <si>
    <t>加工百香果汁2万斤</t>
  </si>
  <si>
    <t>加工百香果汁3.5万斤</t>
  </si>
  <si>
    <t>加工百香果汁6万斤</t>
  </si>
  <si>
    <t>种植百香果累计145亩，累计加工果汁3.3万斤</t>
  </si>
  <si>
    <t>闽清县凯美农业专业合作社</t>
  </si>
  <si>
    <t>罗 奋</t>
  </si>
  <si>
    <t>橄榄产业园</t>
  </si>
  <si>
    <t>计划占地500亩，扶持在县城内橄榄深加工及制药业。</t>
  </si>
  <si>
    <t>计划协议签订。</t>
  </si>
  <si>
    <t>完成协议签订。</t>
  </si>
  <si>
    <t>计划选址。</t>
  </si>
  <si>
    <t>完成选址。</t>
  </si>
  <si>
    <t>项目已停止建设。</t>
  </si>
  <si>
    <t>项目已暂停。</t>
  </si>
  <si>
    <t>农业局
梅溪镇</t>
  </si>
  <si>
    <t>李庭荃</t>
  </si>
  <si>
    <t>黄石片区100亩地块</t>
  </si>
  <si>
    <t>黄石片区100亩地块白中镇招商</t>
  </si>
  <si>
    <t>招商办</t>
  </si>
  <si>
    <t>澳牛地块</t>
  </si>
  <si>
    <t>澳牛地块金沙镇招商</t>
  </si>
  <si>
    <t>盛利达二期地块</t>
  </si>
  <si>
    <t>盛利达二期地块白中镇招商</t>
  </si>
  <si>
    <t>东桥表业园商服地块100亩</t>
  </si>
  <si>
    <t>东桥表业园商服地块100亩东桥镇招商</t>
  </si>
  <si>
    <t>东桥表业园工业地块</t>
  </si>
  <si>
    <t>东桥表业园工业地块东桥镇招商</t>
  </si>
  <si>
    <t>白金工业区10亩地块（高灯陶瓷旁）</t>
  </si>
  <si>
    <t>白金工业区10亩地块（高灯陶瓷旁）白中镇招商</t>
  </si>
  <si>
    <t>中建产业园三期300亩地块</t>
  </si>
  <si>
    <t>中建产业园三期300亩地块云龙镇招商</t>
  </si>
  <si>
    <t>二、旅游文化（30个）</t>
  </si>
  <si>
    <t>（一）续建类项目（6个）</t>
  </si>
  <si>
    <t>福州九龙生态园养生基地</t>
  </si>
  <si>
    <t>旅游文化</t>
  </si>
  <si>
    <t>旅游</t>
  </si>
  <si>
    <t>总建筑面积20万平米，建设老年养生馆，游客中心，停车场，道路等相关配套用房、办公楼等设施。</t>
  </si>
  <si>
    <t>2018-
2022</t>
  </si>
  <si>
    <t>进行规划设计。</t>
  </si>
  <si>
    <t>进行前期手续报批。</t>
  </si>
  <si>
    <t>进行地面物征用。</t>
  </si>
  <si>
    <t>完成征地、土地挂牌，动建景区完成10%。</t>
  </si>
  <si>
    <t>项目终止。</t>
  </si>
  <si>
    <t>因无法取得土地审批，与一龙集团失去合作前置条件，目前项目中止。进展未达序时进度。</t>
  </si>
  <si>
    <t>闽清县华商旅游开发有限公司</t>
  </si>
  <si>
    <t>邱吉忠</t>
  </si>
  <si>
    <t>陈  沁</t>
  </si>
  <si>
    <t>林忠</t>
  </si>
  <si>
    <t>羊顺生态月季园</t>
  </si>
  <si>
    <t>建设200亩月季花种植基地，建设集月季花包装、精油加工、观光、休闲融合式工作用房。</t>
  </si>
  <si>
    <t>建设100亩月季花种植基地</t>
  </si>
  <si>
    <t>建设融合式工作用房</t>
  </si>
  <si>
    <t>融合式工作用房完工</t>
  </si>
  <si>
    <t>不需要</t>
  </si>
  <si>
    <t>培育养护160亩。</t>
  </si>
  <si>
    <t>福建羊顺生态农业有限公司</t>
  </si>
  <si>
    <t>陈观沉</t>
  </si>
  <si>
    <t>神龙井旅游养生度假村</t>
  </si>
  <si>
    <t>建筑面积437037平方米，建设停车场、游客集散中心、度假木屋、生态农园、有机菜园、神龙广场、栈道、养生创客街、主题民宿、滑索、吊桥等设施</t>
  </si>
  <si>
    <t>2018-2025.12</t>
  </si>
  <si>
    <t>古厝修复开工建设，累计完成总工程量5%。</t>
  </si>
  <si>
    <t>建设道路、栈道、累计完成总工程量7&amp;</t>
  </si>
  <si>
    <t>广场开工建设，累计完成总工程量10%</t>
  </si>
  <si>
    <t>停车场开工建设，累计完成总工程量15%</t>
  </si>
  <si>
    <t>正在审批用地许可</t>
  </si>
  <si>
    <t>未办理（未竣工）</t>
  </si>
  <si>
    <t>项目控规通过，已报国土局审批。</t>
  </si>
  <si>
    <t>福建省坑里旅游发展有限公司</t>
  </si>
  <si>
    <t>闽清省璜娘寨开发项目</t>
  </si>
  <si>
    <t>项目主要建筑面积15000平方米，主要修缮娘寨古寨风貌、开发瀑布、龙井等景点、完善周边旅游基础设施、修建民宿、新建旅游集散中心、硬化拓宽景区道路9.5公里及建设漫步道、采摘果园、发展农业观光等。</t>
  </si>
  <si>
    <t xml:space="preserve"> </t>
  </si>
  <si>
    <t>完成计划年度投资额25%</t>
  </si>
  <si>
    <t>完成计划年度投资额50%</t>
  </si>
  <si>
    <t>完成计划年度投资额75%</t>
  </si>
  <si>
    <t>无需办理</t>
  </si>
  <si>
    <t>娘寨周边正在进行景观提升工程建设，古堡内部进行局部修缮。</t>
  </si>
  <si>
    <t>福州娘寨旅游开发有限公司</t>
  </si>
  <si>
    <t>刘传炜</t>
  </si>
  <si>
    <t>永杰鱼天下观光园建设项目</t>
  </si>
  <si>
    <t>用地327亩，打造集旅游、观光、餐饮、娱乐、休闲、度假为一体的旅游产业链条。</t>
  </si>
  <si>
    <t>1.完成养殖区景观工程建设20%；2.总规调整</t>
  </si>
  <si>
    <t>1.完成养殖区景观工程建设50%；2.控制性详细规划调整</t>
  </si>
  <si>
    <t>1.完成养殖区景观工程建设70%；2.项目选址意见函，勘测定界</t>
  </si>
  <si>
    <t>1.完成养殖区景观工程建设90%；2.土地预审及报批</t>
  </si>
  <si>
    <r>
      <rPr>
        <sz val="11"/>
        <rFont val="宋体"/>
        <charset val="134"/>
      </rPr>
      <t>1、完成养殖区的建设</t>
    </r>
    <r>
      <rPr>
        <u/>
        <sz val="11"/>
        <rFont val="宋体"/>
        <charset val="134"/>
      </rPr>
      <t>的80%</t>
    </r>
    <r>
      <rPr>
        <sz val="11"/>
        <rFont val="宋体"/>
        <charset val="134"/>
      </rPr>
      <t>；2、观光区的建设用地全部完成组件上报。3、启动观光区的设计。</t>
    </r>
  </si>
  <si>
    <t>福建永杰鱼天下生态农业有限公司</t>
  </si>
  <si>
    <t>中国瓷天下旅游区项目</t>
  </si>
  <si>
    <t>建筑面积180000平方米；主要建设陶气部落亲子景区、义窑古村、海丝冒险谷极限运动基地、海丝瓷路奇幻漂游景区、遇见青由度假小村等五大板块，以及旅游集散中心、主停车场、义由周转停车场、漂游景区上下码头周转停车场及功能区、陶堡与陶巴连接道路、周转停车场连接道路等。</t>
  </si>
  <si>
    <t>海丝冒险谷动建。</t>
  </si>
  <si>
    <t>完成海丝冒险谷建设的20%。</t>
  </si>
  <si>
    <t>完成海丝冒险谷建设的40%，海丝漂流河开始动建。</t>
  </si>
  <si>
    <t>完成海丝冒险谷建设的60%，完成海丝漂流河建设的20%。</t>
  </si>
  <si>
    <t>土地未摘牌</t>
  </si>
  <si>
    <t>1.陶堡、陶吧等建设项目手续正在报批。2.停车场及游客集散中心的底板23324.13㎡完成22549㎡占总量 96.7%，-1层梁板22834.53㎡完成 21050㎡占总量92.18%，顶板23037.37㎡完成19085㎡占总量82.8%。3.闽清北站至朱山段公路改建工程：路基土石方基本完成，继续涵洞排水、防护工程施工，继续钢便桥搭设，部分盖板涵，挡土墙已完成；东桥镇下宅至山南大道公路工程：各项前期工作已完成，施工图已批复，征地红线放样已完成，继续征地拆迁工作；闽清县东桥镇朱山村至桔林乡四宝村公路改建工程：桔林四宝路段继续土石方开挖及挡墙施工，已完成古田段路基施工，开始钢便桥搭设。4.继续开展项目征迁工作。</t>
  </si>
  <si>
    <t>福建瓷天下文化旅游产业有限公司</t>
  </si>
  <si>
    <t>余  健</t>
  </si>
  <si>
    <t>（二）新建类项目（10个）</t>
  </si>
  <si>
    <t>嘉恒文旅项目</t>
  </si>
  <si>
    <t>梅城镇</t>
  </si>
  <si>
    <t>总建筑面积1135000平方米，建设院落酒店、办公大楼、停车场、职工宿舍楼、康养中心、游客集散中心及道路、围墙等基础设施。</t>
  </si>
  <si>
    <t>2019.1-
2022</t>
  </si>
  <si>
    <t>项目前期手续办理，施工图设计、旧物业拆除</t>
  </si>
  <si>
    <t>旧物业拆除，清运三通平、场地平整</t>
  </si>
  <si>
    <t>开搭施工，主体结构动工</t>
  </si>
  <si>
    <t>主体结构、外立面墙体施工。</t>
  </si>
  <si>
    <t>正在进行附属的道路涉及的水电管道迁移、厂房腾房等工作。</t>
  </si>
  <si>
    <t>张文裕</t>
  </si>
  <si>
    <t>江茂周</t>
  </si>
  <si>
    <t>黄文梅</t>
  </si>
  <si>
    <t>梅城印记特色历史文化街区（二期）</t>
  </si>
  <si>
    <t>以寻找城市印记、建设城市客厅、打造精品社区为目标，改造提升梅城片区城墘路、安民巷。</t>
  </si>
  <si>
    <t>2019.8-2019.12</t>
  </si>
  <si>
    <t>项目前期</t>
  </si>
  <si>
    <t>入场施工</t>
  </si>
  <si>
    <t>完成</t>
  </si>
  <si>
    <t>已完成总工程量86%。牧师楼修缮、 浮头街雨污管道和强弱电下地及道路铺设已完成，正在进行城墘路、安民巷雨污管道和强弱电下地、立面景观改造及毓麟宫门头修缮、许氏贤祠立面改造等工作。</t>
  </si>
  <si>
    <t>江  泳
张文裕</t>
  </si>
  <si>
    <t>陈天武</t>
  </si>
  <si>
    <t>旧城改造指挥部</t>
  </si>
  <si>
    <t>启德行酒店</t>
  </si>
  <si>
    <t>项目用地42亩，建设富有马来西亚特色的福州地域标志性的五星级旅游酒店。</t>
  </si>
  <si>
    <t>2019.6-2020.12</t>
  </si>
  <si>
    <t>完成前期工作</t>
  </si>
  <si>
    <t>完成地下室施工</t>
  </si>
  <si>
    <t>主体工程上部结构开始施工。</t>
  </si>
  <si>
    <t>项目未动工建设。</t>
  </si>
  <si>
    <t>6月开工</t>
  </si>
  <si>
    <t>按照专家评审会的要求，做优化调整，目前正常打桩施工。</t>
  </si>
  <si>
    <t>前期业主不断调整设计方案。进展未达序时进度。</t>
  </si>
  <si>
    <t>启源大酒店</t>
  </si>
  <si>
    <t>陈知</t>
  </si>
  <si>
    <t>梅溪新城指挥部</t>
  </si>
  <si>
    <t>闽清梅溪青马文旅项目</t>
  </si>
  <si>
    <t>建筑面积558280平方米，建设旅游服务中心、健康中心楼、农庄、茶田书院、文旅新村、卡通城堡及配套用房、道路等设施。</t>
  </si>
  <si>
    <t>2019.3-
2024</t>
  </si>
  <si>
    <t>启动道路施工。1号主题村落动建。</t>
  </si>
  <si>
    <t>临时施工道路完成50%工程量，1号主题村落完成30%工程量</t>
  </si>
  <si>
    <t>临时道路施工完工，1号主题村落完成60%工程量</t>
  </si>
  <si>
    <t>1号主题村落主体结构基本完工。筹备2号主题村落前期工作。</t>
  </si>
  <si>
    <t>临时活动用房建设完成。已获取6个地块建设用地使用权，正在征地及征地地块清表工作等。</t>
  </si>
  <si>
    <t>福州青马部落旅游有限公司</t>
  </si>
  <si>
    <t>叶  盛</t>
  </si>
  <si>
    <t>外星文旅露营基地</t>
  </si>
  <si>
    <t>打造集旅游、观光、餐饮、娱乐、休闲、度假为一体的旅游产业链条。</t>
  </si>
  <si>
    <t>2019.11-
2021</t>
  </si>
  <si>
    <t>前期规划设计</t>
  </si>
  <si>
    <t>启动征迁和土地流转</t>
  </si>
  <si>
    <t>完成征迁和土地流转，企业进场做好动工前的准备工作。</t>
  </si>
  <si>
    <t>已完成古厝周边土地平整、绿化和基础设施建设。</t>
  </si>
  <si>
    <t>福建外星文化旅游开发有限公司</t>
  </si>
  <si>
    <t>省璜镇民俗文化艺术演示中心</t>
  </si>
  <si>
    <t>项目用地面积5766平方米，建筑占地面积1570平方米，计容建筑面积3700平方米，建设内容为民俗文艺展示、剧场、革命史迹陈列等。</t>
  </si>
  <si>
    <t>2019.9-2019.12</t>
  </si>
  <si>
    <t>9月份动工，完成总工程量20%</t>
  </si>
  <si>
    <t>完成总工程量100%</t>
  </si>
  <si>
    <t>革命史迹陈列馆已完工,其他部分已完成设计、预算审核。因资金紧缺，项目暂缓。</t>
  </si>
  <si>
    <t>丰达农场综合开发</t>
  </si>
  <si>
    <t>上莲乡</t>
  </si>
  <si>
    <t>发展种养项目，农业旅游综合开发，住宿、农耕体验</t>
  </si>
  <si>
    <t>完成工程总量30%</t>
  </si>
  <si>
    <t>完成工程总量的60%</t>
  </si>
  <si>
    <t>完成工程总量的100%</t>
  </si>
  <si>
    <t>目前已完成进行厂房建设、种植百香果
等农作物，正在建设基础设施。</t>
  </si>
  <si>
    <t>丰达农场</t>
  </si>
  <si>
    <t>陈婉霞
林以銮</t>
  </si>
  <si>
    <t>黄  伟</t>
  </si>
  <si>
    <t>吴诗锐</t>
  </si>
  <si>
    <t>迷乐谷项目</t>
  </si>
  <si>
    <t>建筑面积51000平方米，主要建设内容有：迷宫文化艺术区、儿童迷宫施乐区、热泉疗养区、梦幻迷宫游憩区、生态迷宫体验区、野奢森林度假区等基础配套设施，以及景区入口接待服务区、主停车场等。</t>
  </si>
  <si>
    <t>2019.12-2023.07</t>
  </si>
  <si>
    <t>完成规划设计、报批告告等前期工作。</t>
  </si>
  <si>
    <t>动建。</t>
  </si>
  <si>
    <t>正在编制控规，启动土地报批</t>
  </si>
  <si>
    <t>1、迷乐谷一期种植部分全面完成；2、已启动征地部分调查分户。3、房屋流转已全面进入装修阶段。</t>
  </si>
  <si>
    <t>福建索佳艺迷乐谷旅游发展有限公司</t>
  </si>
  <si>
    <t>汤国勤
张光增
陈  峰</t>
  </si>
  <si>
    <t>闽清东桥国际山地自行车比赛赛道建设项目（运动小镇）</t>
  </si>
  <si>
    <t>项目总体规划用地约3000亩，其中建设用地约1000亩，农、林地约2000亩。总建筑面积921000平方米。项目分三期开发，其中一期投资5.1亿元，开发南坑运动村一期、高港露营基地和高山服务中心，其中规划用地约600亩，建设用地约52亩，建筑面积约50000平方米。</t>
  </si>
  <si>
    <t>2019.1-
2025</t>
  </si>
  <si>
    <t>完成一期运动村基础设施及周边景观环境建设</t>
  </si>
  <si>
    <t>完成高山运动基地天湖赛道及相关服务设施建设，完成高港露营基地建设并交付使用，举办东桥国际杜鹃花越野赛</t>
  </si>
  <si>
    <t>完成运动村首批商业、民宿、酒店及服务中心建设，举办山地马拉松争先赛</t>
  </si>
  <si>
    <t>一期运动村首批运动设施及酒店开放，举办东桥山地自行车爬坡赛，二期部分征地、流转</t>
  </si>
  <si>
    <t>停车场、酒店已动工，景观建设中。</t>
  </si>
  <si>
    <t>红线内1.91亩，林地流转60亩正在全力攻坚（目前不影响施工）。进展未达序时进度。</t>
  </si>
  <si>
    <t>九野小镇（福州）文旅产业开发有限公司</t>
  </si>
  <si>
    <t>闽清东桥生态农业康养特色小镇</t>
  </si>
  <si>
    <t>建设面积约50万平方米，计划总投资50亿元。拟打造养生养老、特色生态农业、旅游为主的康养特色小镇</t>
  </si>
  <si>
    <t>2019.6-2026</t>
  </si>
  <si>
    <t>完成项目一期前期勘测及报建手续等有关工作</t>
  </si>
  <si>
    <t>完成项目一期约200亩土地的征收有关工作</t>
  </si>
  <si>
    <t>完成项目一期约（累计）500亩土地的征收有关工作；项目一期生态农业旅游部分施工建设</t>
  </si>
  <si>
    <t>完成项目一期约（累计）700亩土地的征收有关工作；项目一期生态农业旅游部分施工建设</t>
  </si>
  <si>
    <t>工程可行性研究报告正在审核</t>
  </si>
  <si>
    <t>康养控规于10月22日县政府常务会议原则上通过。正在进行土地征收、流转等前期工作，目前正在与怡心园农业开发公司沟通协调土地整体流转事宜。</t>
  </si>
  <si>
    <t>福建建工集团有限责任公司</t>
  </si>
  <si>
    <t>（三）谋划类项目（14个）</t>
  </si>
  <si>
    <t>白河江民俗文化园</t>
  </si>
  <si>
    <t>橄榄加工、体验、非物质遗产展示</t>
  </si>
  <si>
    <t>已完成装修施工，基本完成设备采购。</t>
  </si>
  <si>
    <t>谷口历史文化街区</t>
  </si>
  <si>
    <t>对传统街区进行提升改造，推介橄榄文化，恢复檀香橄榄老字号品牌文化</t>
  </si>
  <si>
    <t>闽清青山绿源森林人家</t>
  </si>
  <si>
    <t>主要建筑面积13320平方米，建设康养中心、酒店及员工管理房、公园、景区栈道、停车场等基础配套设施</t>
  </si>
  <si>
    <t>2019-
2023</t>
  </si>
  <si>
    <t>进行康养中心设计、规划、评审等前期工作。</t>
  </si>
  <si>
    <t>康养中心基础道路等工程动建。</t>
  </si>
  <si>
    <t>康养中心基础道路等工程施工，完成工程量50%。</t>
  </si>
  <si>
    <t>完成康养中心主体结构施工80%。</t>
  </si>
  <si>
    <t>正在进行立项前期工作。</t>
  </si>
  <si>
    <t>福建省青山绿源生态旅游开发有限公司</t>
  </si>
  <si>
    <t>建筑文化展示园</t>
  </si>
  <si>
    <t>主要建筑面积25000平方米，建设内容包括建筑语汇大观园，施工技术实训基地、工程技术人才培训基地等，着力建设集建筑文化展示、施工技术培训、休闲旅游于一体的体验式文化服务示范工程，成为打造建筑名镇的一张名片。</t>
  </si>
  <si>
    <t>2020-
2025</t>
  </si>
  <si>
    <t>前期策划</t>
  </si>
  <si>
    <t>赖昌凡</t>
  </si>
  <si>
    <t>三溪乡森林旅游项目</t>
  </si>
  <si>
    <t>1、整合林地3000亩，改善森林生态；2、建设林间漫步道、森林负离子浴、山野营地、游憩驿站、丛林野战、森林趣苑旅游项目等；3、建设游客接待中心、林间特色民宿等；4、发展林下经济；5、进场道路建设。</t>
  </si>
  <si>
    <t>2018.11-2019.12</t>
  </si>
  <si>
    <t>已完成进场道路建设、林地整合、林间漫步道建设、游客接待中心，正在建设森林负离子谷、山野营地、游憩驿站。</t>
  </si>
  <si>
    <t>福建引凤优选农业科技有限公司</t>
  </si>
  <si>
    <t>赵  勇</t>
  </si>
  <si>
    <t>黄凌寒</t>
  </si>
  <si>
    <t>山墩休闲旅游综合开发项目</t>
  </si>
  <si>
    <t>修复完善南拳武术馆；打造“武林空间”、艺术写生基地、牡丹花观赏基地、垂钓体验乐园、蔬菜种植乐园；建设白岩山骑行道路和景观提升等。</t>
  </si>
  <si>
    <t>完成垂钓体验乐园、蔬菜种植乐园和牡丹花观赏基地、南拳武术馆、艺术写生基地；正在建设白岩山骑行道路、打造“武林空间”。</t>
  </si>
  <si>
    <t>福建省闽清合众生态有限公司</t>
  </si>
  <si>
    <t>白金商务酒店</t>
  </si>
  <si>
    <t>总用地30亩</t>
  </si>
  <si>
    <t>王怡</t>
  </si>
  <si>
    <t>店前大友生态农场</t>
  </si>
  <si>
    <t>主要建筑面积28000平方米，拟建设办公楼、员工宿舍、旅游休闲娱乐区，种植黄金果，百香果，杨梅300亩等果树，养殖鸡、鸭等生态农业建设项目。</t>
  </si>
  <si>
    <t>2019.3-2021.12</t>
  </si>
  <si>
    <t>进行土地流转</t>
  </si>
  <si>
    <t>开展种养殖项目</t>
  </si>
  <si>
    <t>开展景区道路等基础设施建设</t>
  </si>
  <si>
    <t>8月报：已部分竣工，完成农业项目开发工作。</t>
  </si>
  <si>
    <t>闽清大友生态农业有限公司</t>
  </si>
  <si>
    <t>詹友立</t>
  </si>
  <si>
    <t>佳头知青文化旅游开发项目</t>
  </si>
  <si>
    <t>前期规划、设计，民宿改造，农耕体验，知青文化打造</t>
  </si>
  <si>
    <t>目前已租赁古民居，目前正在进行重新装修。</t>
  </si>
  <si>
    <t>佳头农场</t>
  </si>
  <si>
    <t>林华金</t>
  </si>
  <si>
    <t>雄江山水居酒店项目</t>
  </si>
  <si>
    <t>雄江镇</t>
  </si>
  <si>
    <t>餐饮服务、宾馆住宿</t>
  </si>
  <si>
    <t>2019.12-2025.12</t>
  </si>
  <si>
    <t>项目前期论证</t>
  </si>
  <si>
    <t>手续收集报批</t>
  </si>
  <si>
    <t>项目筹备实施</t>
  </si>
  <si>
    <t>完成投资100万元</t>
  </si>
  <si>
    <t>完成全部建设内容。</t>
  </si>
  <si>
    <t>余颖凌
陈  峰</t>
  </si>
  <si>
    <t>王世锦</t>
  </si>
  <si>
    <t>郑祥磊</t>
  </si>
  <si>
    <t>雄江磊溪生态旅游开发项目</t>
  </si>
  <si>
    <t>农家乐、农事体验、旅游项目</t>
  </si>
  <si>
    <t>项目暂停。</t>
  </si>
  <si>
    <t>因涉及黄楮林保护区，存在政策限制，暂无法实施该项目。</t>
  </si>
  <si>
    <t>尚德田园生活</t>
  </si>
  <si>
    <t>尚德村田园综合体项目以农户+村集体+公司的模式开发、建设、运营，吸纳全体村民与村集体共同成立“尚德村农业合作社”，建设4A旅游区、建设生态民俗博物馆（包括闽清县范围内的地方文化、民俗文化、农耕文化和山歌文化等）、建设百园风光（百花园、百草园、百禽园）、建设婚庆特色山庄。</t>
  </si>
  <si>
    <t>2019-
2025</t>
  </si>
  <si>
    <t>闽清县金谷桥旅游综合开发有限公司</t>
  </si>
  <si>
    <t>黄敬清</t>
  </si>
  <si>
    <t>山林旅游景观大道</t>
  </si>
  <si>
    <t>以现有主要道路为中心延伸建设，分机动车交通道路、非机动车交通道路、休闲健身步道三部分。</t>
  </si>
  <si>
    <t>项目前期、规划选址、项目建议、可研、初设等</t>
  </si>
  <si>
    <t>启动项目报批</t>
  </si>
  <si>
    <t>福建岭山开发建设项目</t>
  </si>
  <si>
    <t>主要建筑面积28736平方米，建设一栋游客观赏品尝服务中心，主要经营不同品种水果的种植和销售，特色农产品的养殖和销售等，规划种植350亩果蔬，100亩农产品养殖场，员工宿舍及相应设施。</t>
  </si>
  <si>
    <t>种植果蔬30亩</t>
  </si>
  <si>
    <t>种植果蔬60亩</t>
  </si>
  <si>
    <t>种植果蔬85亩</t>
  </si>
  <si>
    <t>种植果蔬110亩</t>
  </si>
  <si>
    <t>种植新品种贵妃柑、樱桃车厘子累计285亩。</t>
  </si>
  <si>
    <t>闽清岭山农业发展有限公司</t>
  </si>
  <si>
    <t>三、城建环保（60个）</t>
  </si>
  <si>
    <t>（一）续建类项目(12个)</t>
  </si>
  <si>
    <t>白洋工业区黄石段202省道东侧污水管网工程</t>
  </si>
  <si>
    <t>城建环保</t>
  </si>
  <si>
    <t>拟建污水管网总长约5.76公里、污水检查井、一体化提升泵站等</t>
  </si>
  <si>
    <t>完成预算核审及工程招标，并进场施工</t>
  </si>
  <si>
    <t>进场施工完成50%</t>
  </si>
  <si>
    <t>进场施工完成75％</t>
  </si>
  <si>
    <t>完成竣工验收</t>
  </si>
  <si>
    <t>无需</t>
  </si>
  <si>
    <t>已完成园区规划环评</t>
  </si>
  <si>
    <t>未开工</t>
  </si>
  <si>
    <t>9月初开工</t>
  </si>
  <si>
    <t>正在进行管道埋设施工。</t>
  </si>
  <si>
    <t>白金公司</t>
  </si>
  <si>
    <t>刘敏</t>
  </si>
  <si>
    <t>刘义颖</t>
  </si>
  <si>
    <t>铂玥府商住项目</t>
  </si>
  <si>
    <t>房地产</t>
  </si>
  <si>
    <t>项目占地面积60464平方米，总建筑面积15万平方米，建设9栋100米高层住宅楼，16栋多层住宅，2栋中高层。</t>
  </si>
  <si>
    <t>2018.05-2020.12</t>
  </si>
  <si>
    <t>16幢多层住宅完成工程量50%。</t>
  </si>
  <si>
    <t>2幢中高层完成工程量50%。</t>
  </si>
  <si>
    <t>9幢高层完成工程量50%。</t>
  </si>
  <si>
    <t>全部封顶。</t>
  </si>
  <si>
    <t>项目施工中。</t>
  </si>
  <si>
    <t>已封顶21栋，21#、25#、26#、30#楼完成15层建设，28#楼完成26层建设。</t>
  </si>
  <si>
    <t>闽清县梅圆房地产开发有限公司</t>
  </si>
  <si>
    <t>住建局</t>
  </si>
  <si>
    <t>刘子文</t>
  </si>
  <si>
    <t>黄丰和</t>
  </si>
  <si>
    <t>锦江海悦</t>
  </si>
  <si>
    <t>项目占地面积22077平方米，总建筑面积64401.61平方米，建设9栋8-18层住宅楼。</t>
  </si>
  <si>
    <t>2018.11-2020.1</t>
  </si>
  <si>
    <t>地下室完工。</t>
  </si>
  <si>
    <t>1#、10#楼封顶。</t>
  </si>
  <si>
    <t>9#楼封顶。</t>
  </si>
  <si>
    <t>7#、8#楼封顶。</t>
  </si>
  <si>
    <t>1#、9#、10#楼封顶，2#楼施工至17层，3#楼施工至4层，5#楼施工至14层，6#楼施工至1层，7#楼施工至15层，8#楼施工至16层。</t>
  </si>
  <si>
    <t>福州万锦房地产开发有限公司</t>
  </si>
  <si>
    <t>中鑫雅居</t>
  </si>
  <si>
    <t>总建筑面积58117平方米，建设7栋高层住宅、6栋多层住宅。</t>
  </si>
  <si>
    <t>2015-
2020</t>
  </si>
  <si>
    <t>1#、5#-7#楼1-5层的主体结构。</t>
  </si>
  <si>
    <t>1#、5#-7#楼6-10层的主体结构。</t>
  </si>
  <si>
    <t>1#-8#楼公共部分外墙装饰，完成9#-15#楼主体结构。</t>
  </si>
  <si>
    <t>9#-15#楼的外墙。公共部分装饰。</t>
  </si>
  <si>
    <t>1#-8#楼公共部分外墙装饰，9#-15#楼主体结构施工。</t>
  </si>
  <si>
    <t>大鑫房地产开发有限公司</t>
  </si>
  <si>
    <t>西大路道路改造工程</t>
  </si>
  <si>
    <t>道路线全长约 2.198Km，道路等级为城市支路。行车道标准段宽度 10 米，红线宽度为 10m~16m 不等。设计速度 20Km/h，双向双车道，沥青混凝土路面结构。</t>
  </si>
  <si>
    <t>2018-2019.12</t>
  </si>
  <si>
    <t>完成招投标工作、签订施工、监理合同</t>
  </si>
  <si>
    <t>动工建设，进行路面破除，雨污管道施工，完成工程量30%</t>
  </si>
  <si>
    <t>电力、通信管道施工，路面水稳层施工，累计完成工程量70%</t>
  </si>
  <si>
    <t>人行道、沥青、路灯、绿化工程施工，累计完成工程量100%，竣工验收</t>
  </si>
  <si>
    <t>已办理：用地规划意见函</t>
  </si>
  <si>
    <t>未办理：无需办理</t>
  </si>
  <si>
    <t>未办理：施工未招标</t>
  </si>
  <si>
    <t>未办理原因：未竣工</t>
  </si>
  <si>
    <t>已完成80%工程量，正在进行电力、通信管道施工，路面水稳层施工。</t>
  </si>
  <si>
    <t>城投公司</t>
  </si>
  <si>
    <t>余运勇</t>
  </si>
  <si>
    <t>陈  进</t>
  </si>
  <si>
    <t>梅溪新城三期景观工程</t>
  </si>
  <si>
    <t>科技馆周边景观、横五路周边景观、福银高速周边景观等内容。</t>
  </si>
  <si>
    <t>2018.10-2019.4</t>
  </si>
  <si>
    <t>完成科技馆及南广场周边景观，完成钢构桥、音乐吧、公厕等配套设施工程；部分绿化完成。</t>
  </si>
  <si>
    <t>完成剩余绿化工程，工程竣工验收。</t>
  </si>
  <si>
    <t>三期景观南区景观工程不做这些，只做立项，留由北区停车场做报批，避免重复报批</t>
  </si>
  <si>
    <t>未办理原因：未竣工，无需办理产权证</t>
  </si>
  <si>
    <t>4月竣工</t>
  </si>
  <si>
    <t>3月报：已完工，计划月底进行竣工验收。</t>
  </si>
  <si>
    <t>黄  斌
黄道立</t>
  </si>
  <si>
    <t>余运勇
刘世锴</t>
  </si>
  <si>
    <t>温克勇</t>
  </si>
  <si>
    <t>梅溪新城二期路网工程</t>
  </si>
  <si>
    <t>新建梅溪新城二期路网工程全长4.1公里。</t>
  </si>
  <si>
    <t>2017-2019.3</t>
  </si>
  <si>
    <t>A标完成交安工程施工；B标隧道内部装修完成；C标附属工程完成；竣工验收。</t>
  </si>
  <si>
    <t>未办理原因：涉及5个村未盖章及未提供村民代表大会意见</t>
  </si>
  <si>
    <t>未办理原因：未竣工验收</t>
  </si>
  <si>
    <t>3月报：已竣工。</t>
  </si>
  <si>
    <t>梅溪新城支路三道路工程</t>
  </si>
  <si>
    <t>设计路线总长度656米，道路设计等级为城市支路，设计速度20KM/H，道路红线宽18、12米，同时铺设给水管、雨水管、污水管、道路照明、桥梁等。</t>
  </si>
  <si>
    <t>2018-2019.3</t>
  </si>
  <si>
    <t>完成沥青路面、交安工程施工；行道树、路灯等配套设施完成；工程竣工验收。</t>
  </si>
  <si>
    <t>南北大街北段道路“白改黑”工程</t>
  </si>
  <si>
    <t>道路设计总长度为 344.726 米。按照城市次干路标准建设，设置为双向 4 车道，设计速度 30km/h。</t>
  </si>
  <si>
    <t>2018.10-2019.2</t>
  </si>
  <si>
    <t>未办理：已竣工，无需办理产权证</t>
  </si>
  <si>
    <t>2月竣工</t>
  </si>
  <si>
    <t>1月竣工</t>
  </si>
  <si>
    <t>1月报：已竣工。</t>
  </si>
  <si>
    <t>张文裕
林以銮
华秀敏</t>
  </si>
  <si>
    <t>广宇与中行之间、溪滨路道路“白改黑”工程</t>
  </si>
  <si>
    <t>溪滨路：全线长约 1.27 公里。项目道路红线宽度为 18 米，广宇与中行之间道路：全线长约 0.2 公里。项目道路红线宽度为 12 米。</t>
  </si>
  <si>
    <t>2018-2019.2</t>
  </si>
  <si>
    <t>1月报:已竣工。</t>
  </si>
  <si>
    <t>闽清县城关北大门猴山口至燕垅里段道路拓宽改造工程</t>
  </si>
  <si>
    <t>项目设计路线总长度1.3公里，道路设计等级为城市主干路，设计速度40km/h，道路红线宽25米，双向四车道。应急养护中心和养护站。</t>
  </si>
  <si>
    <t>完成招投标工作、签订施工、监理合同并动工建设</t>
  </si>
  <si>
    <t>挡墙、箱涵、路基施工，完成工程量30%</t>
  </si>
  <si>
    <t>雨污、电力、通信管道施工，累计完成工程量70%</t>
  </si>
  <si>
    <t>路面工程、绿化工程施工，累计完成工程量100%，竣工验收</t>
  </si>
  <si>
    <t>未办理：城关村、榕星村村民代表大会记录未提供及征地告知书未盖章</t>
  </si>
  <si>
    <t>未办理：办理中</t>
  </si>
  <si>
    <t>未办理：土地未批</t>
  </si>
  <si>
    <t>已完成65%工程量，正在进行电力、雨污、通信管道施工。</t>
  </si>
  <si>
    <t>红线范围内尚有一座铁皮房未拆除，军用光缆保护性施工问题未解决。进展未达序时进度。</t>
  </si>
  <si>
    <t>刘运钦</t>
  </si>
  <si>
    <t>海云路道路（二期）工程</t>
  </si>
  <si>
    <t>道路全长847.7米。道路等级：城市主干道，双向四车道，道路宽25米，设计行车速度40KM/H。</t>
  </si>
  <si>
    <t>2018.3-2019.6</t>
  </si>
  <si>
    <t>路面工程及附属工程施工</t>
  </si>
  <si>
    <t>附属工程施工；竣工验收交付使用</t>
  </si>
  <si>
    <t>6月报：海云路道路已通车。</t>
  </si>
  <si>
    <t>城投公司
云龙乡</t>
  </si>
  <si>
    <t>余运勇
吴剑辉</t>
  </si>
  <si>
    <t>温克勇
邓  青</t>
  </si>
  <si>
    <t>（二）新建类项目（40个）</t>
  </si>
  <si>
    <t>梅花园农贸市场一层改造提升</t>
  </si>
  <si>
    <t>梅花园一层农贸市场改造提升。</t>
  </si>
  <si>
    <t>项目设计、预算</t>
  </si>
  <si>
    <t>项目财审等前期工作</t>
  </si>
  <si>
    <t>已完成工程量60%。</t>
  </si>
  <si>
    <t>蔡光中</t>
  </si>
  <si>
    <t>背街小巷改造提升项目</t>
  </si>
  <si>
    <t>改造城区3-5条背街小巷。</t>
  </si>
  <si>
    <t>2019.5-2019.12</t>
  </si>
  <si>
    <t>5月开工</t>
  </si>
  <si>
    <t>8月竣工</t>
  </si>
  <si>
    <t>8月报：三条背街小巷已全部竣工验收。</t>
  </si>
  <si>
    <t>刘艳云</t>
  </si>
  <si>
    <t>吴良通</t>
  </si>
  <si>
    <t>金沙污水管网二期</t>
  </si>
  <si>
    <t>金沙街区域及周边村庄区域污水管网接驳工程</t>
  </si>
  <si>
    <t>2019.2-2019.12</t>
  </si>
  <si>
    <t>完成工程量15%</t>
  </si>
  <si>
    <t>2月开工</t>
  </si>
  <si>
    <t>8月报：已完工。</t>
  </si>
  <si>
    <t>鄢华闽</t>
  </si>
  <si>
    <t>坂东污水管网   （三期）</t>
  </si>
  <si>
    <t>坂中至朱厝污水管网建设，1公里</t>
  </si>
  <si>
    <t>2019.6-2019.12</t>
  </si>
  <si>
    <t>设计</t>
  </si>
  <si>
    <t>预算、招投标确定施工单位</t>
  </si>
  <si>
    <t>施工队预计月底入场施工。</t>
  </si>
  <si>
    <t>辛江龙</t>
  </si>
  <si>
    <t>坂东镇重点项目拆迁安置房</t>
  </si>
  <si>
    <t>建筑总面积53990平方米，建设6幢18层住宅，总户数400户。</t>
  </si>
  <si>
    <t>2019.3-2020.12</t>
  </si>
  <si>
    <t>进行土石方开挖、平整及桩基施工；400万完成年度任务8%；</t>
  </si>
  <si>
    <t>桩基工程完成静载实验；800万累计完成年度任务16%；</t>
  </si>
  <si>
    <t>进行挡墙施工，进行地下室土石方开挖；1300万累计完成年度任务26%；</t>
  </si>
  <si>
    <t>完成挡墙工程及地下室工程，转入上部主体施工；2500万累计完成年度任务50%；</t>
  </si>
  <si>
    <t>施工许可证相关材料已上交，正在交接修改中。</t>
  </si>
  <si>
    <t>目前已完成土石方平整工程、施工临时用电工程、项目部搭建，工程桩总根数为613根、塔吊桩为12根，已经完成624根。完成塔吊基础砼浇捣，静载完成9根。1#区块土方开挖完成100%，承台开挖完成100%，砖胎膜砌筑完成100%，割桩完成100%，垫层浇捣100%，防水施工完成100%，地下室底板砼浇筑完成，底板柱墙砼浇筑完成，地下室顶板模板施工完成；2#区块基坑支护完成100%，承台开挖完成100%，砖胎膜砌筑完成100%，割桩完成100%，垫层浇捣100%，防水施工完成100%，地下室底板砼浇筑完成，地下室柱墙钢筋完成100%； 5#区块基坑支护完成100%，承台开挖完成100%，砖胎膜砌筑完成100%，割桩完成100%，垫层浇捣100%，防水完成100%，地下室承台钢筋绑扎完成80%；6#区块块土方开挖100%，承台开挖完成100%，砖胎膜砌筑完成100%，割桩完成100%，垫层浇捣100%，防水施工完成100%。地下室底板钢筋完成30%；完成三台塔吊检测出具报告并投入使用。</t>
  </si>
  <si>
    <t>杨  清</t>
  </si>
  <si>
    <t>玉屏山公园改造提升</t>
  </si>
  <si>
    <t>道路拓宽3公里，路灯、登山栈道、亭子、公园等建设。</t>
  </si>
  <si>
    <t>进行设计方案编制，施工图设计</t>
  </si>
  <si>
    <t>动建</t>
  </si>
  <si>
    <t>完工</t>
  </si>
  <si>
    <t>已完成绿化。</t>
  </si>
  <si>
    <t>资金拼盘不到位，进展未达序时进度。</t>
  </si>
  <si>
    <t>池园镇镇区供水一体化建设</t>
  </si>
  <si>
    <t>进行镇区供水一体化管网建设</t>
  </si>
  <si>
    <t>2019.1—
2019.9</t>
  </si>
  <si>
    <t>新建厂区、蓄水池</t>
  </si>
  <si>
    <t>完成东前村、店前村管网铺设</t>
  </si>
  <si>
    <t>不需要（镇自建项目）</t>
  </si>
  <si>
    <t>4月报：已竣工。</t>
  </si>
  <si>
    <t>后佳森林运动乡道建设项目</t>
  </si>
  <si>
    <t>对26.8公里上莲风电场区道路进行美化提升</t>
  </si>
  <si>
    <t>正在准备中</t>
  </si>
  <si>
    <t>4月开工</t>
  </si>
  <si>
    <t>目前已完成道路施工，目前正在进行周边绿化。</t>
  </si>
  <si>
    <t>三峡新能源闽清发电有限公司</t>
  </si>
  <si>
    <t>黄文奇</t>
  </si>
  <si>
    <t>东桥镇自来水厂</t>
  </si>
  <si>
    <t>新建1座1.3万吨自来水厂</t>
  </si>
  <si>
    <t>建设</t>
  </si>
  <si>
    <t>正在编制可研报告</t>
  </si>
  <si>
    <t>县政府明确由县水务公司作为项目业主，已确定施工单位，目前正在做开工前准备工作。</t>
  </si>
  <si>
    <t>一是水源地寻找时间长，二是净水厂地块多次调整。进展未达序时进度。</t>
  </si>
  <si>
    <t>水务公司</t>
  </si>
  <si>
    <t>东桥镇
水务公司</t>
  </si>
  <si>
    <t>东桥主街道景观提升</t>
  </si>
  <si>
    <t>东桥桥头至南坑（新123县道），2公里。白改黑、强弱电下地、综合管网建设。</t>
  </si>
  <si>
    <t>申报立项</t>
  </si>
  <si>
    <t>可研</t>
  </si>
  <si>
    <t>设计预算</t>
  </si>
  <si>
    <t>招投标，开工</t>
  </si>
  <si>
    <t>未立项，资金来源不明</t>
  </si>
  <si>
    <t>蒋孟金</t>
  </si>
  <si>
    <t>洋桃（二期）安置房建设</t>
  </si>
  <si>
    <t>旧城改造及保障房</t>
  </si>
  <si>
    <t>洋桃安置房（二期）建筑面积约2.8万平方米。</t>
  </si>
  <si>
    <t>2019.7-2022.1</t>
  </si>
  <si>
    <t>交地前期工作</t>
  </si>
  <si>
    <t>土地招拍挂</t>
  </si>
  <si>
    <t>配建安置房</t>
  </si>
  <si>
    <t>安置房建设模式正在综合评估中。</t>
  </si>
  <si>
    <t>住建局
自然资源局
土储中心</t>
  </si>
  <si>
    <t>陈如青
刘子文
黄勤辉</t>
  </si>
  <si>
    <t>黄勤辉
黄丰和
余运勇</t>
  </si>
  <si>
    <t>猴山口棚户区安置房建设</t>
  </si>
  <si>
    <t>梅城镇
梅溪镇</t>
  </si>
  <si>
    <t>位于猴山片区台山路以东，建筑面积约6.9万平方米。</t>
  </si>
  <si>
    <t>梅溪新城总部经济研发中心</t>
  </si>
  <si>
    <t>建筑面积约74508平方米，总投资63000万元。</t>
  </si>
  <si>
    <t>2019.10-2021.12</t>
  </si>
  <si>
    <t>完成总平图提交，审核，规划通过。完成斟察单位合同签订并进场，完成初设概算编制及专家评审，并获得批复。</t>
  </si>
  <si>
    <t>完成施工图设计并提交图审单位，获得通过；编制施工图预算，并进行财政审核。</t>
  </si>
  <si>
    <t>完成财审工作。编制施工、监理招标文件并审定。确定施工监理单位。</t>
  </si>
  <si>
    <t>动工建设，进行土石方开挖；</t>
  </si>
  <si>
    <t>未办理原因：未开工</t>
  </si>
  <si>
    <t>完成土石方开挖90%工程量。</t>
  </si>
  <si>
    <t>梅溪新城府前广场(停车场工程)</t>
  </si>
  <si>
    <t>建筑面积12245平方米，总停车位347辆。</t>
  </si>
  <si>
    <t>2019.5—
2020.3</t>
  </si>
  <si>
    <t>完成预算并送财审</t>
  </si>
  <si>
    <t>确定施工、监理单位并进场施工</t>
  </si>
  <si>
    <t>主体完成，开始水电设备安装</t>
  </si>
  <si>
    <t>分区施工，完成2区顶板砼浇筑，一区墙柱钢筋板扎，模板安装（总分区六区）；3区、4区冲孔灌注桩施工，完成15%；5、6区基础开挖施工。</t>
  </si>
  <si>
    <t>江  泳</t>
  </si>
  <si>
    <t>梅溪新城府前广场（景观工程）</t>
  </si>
  <si>
    <t>府前广场绿化景观、雕塑、景墙、瀑布等内容</t>
  </si>
  <si>
    <t>2019.10-2020</t>
  </si>
  <si>
    <t>完成施工图设计、预算并送财审</t>
  </si>
  <si>
    <t>完成工程量20%</t>
  </si>
  <si>
    <t>基本完成广场铺砖及绿化种植等。</t>
  </si>
  <si>
    <t>完成工程量30%。</t>
  </si>
  <si>
    <t>南山路拓宽改造工程</t>
  </si>
  <si>
    <t>道路全长1300米，进行路面扩宽、人行道、雨污管道、电力、通信、路灯、绿化等改造。</t>
  </si>
  <si>
    <t>2019.12-2020.12</t>
  </si>
  <si>
    <t>设计方案编制；</t>
  </si>
  <si>
    <t>完成初设概算、地质勘察；</t>
  </si>
  <si>
    <t>施工图设计、图审。</t>
  </si>
  <si>
    <t>预算财审及挂网招标；开工。</t>
  </si>
  <si>
    <t>未办理：方案未确定</t>
  </si>
  <si>
    <t>正在进行前期设计工作。</t>
  </si>
  <si>
    <t>征收工作尚未完成，勘察无法进场勘探；进展未达序时进度。</t>
  </si>
  <si>
    <t>梅溪路道路改造工程</t>
  </si>
  <si>
    <t>道路全长约1200米，进行人行道改造及路面沥青混土加铺。</t>
  </si>
  <si>
    <t>2019.8-2019.9</t>
  </si>
  <si>
    <t>施工图设计；图审、预算财审及挂网招标，开工；</t>
  </si>
  <si>
    <t>完工 。</t>
  </si>
  <si>
    <t>已办理项目建议书</t>
  </si>
  <si>
    <t>9月报：已完工。</t>
  </si>
  <si>
    <t>台山路东西段道路改造工程</t>
  </si>
  <si>
    <t>道路全长约1600米，进行沥青混凝土路面结构、人行道、雨污管网、电力、通信、路灯改造。</t>
  </si>
  <si>
    <t>2019.8-2020.2</t>
  </si>
  <si>
    <t>施工图设计；</t>
  </si>
  <si>
    <t>图审、预算财审及挂网招标，开工。</t>
  </si>
  <si>
    <t>完成工程量80%。</t>
  </si>
  <si>
    <t>根据陈县长2019年212号批办件精神，本项目暂缓施工。</t>
  </si>
  <si>
    <t>暂缓施工。进展未达序时进度。</t>
  </si>
  <si>
    <t>海云路三期</t>
  </si>
  <si>
    <t>道路全长620米。道路等级：城市次干道，双向四车道，道路宽27米，设计行车速度40KM/H。</t>
  </si>
  <si>
    <t>2019.7-2019.12</t>
  </si>
  <si>
    <t>完成施工图设计及施工图审查；</t>
  </si>
  <si>
    <t>完成施工预算财政审核；招标挂网；确定施工单位；</t>
  </si>
  <si>
    <t>管道埋设施工；</t>
  </si>
  <si>
    <t>路面工程及附属工程施工；竣工验收交付使用；</t>
  </si>
  <si>
    <t>海云路三期道路施工及管道埋设施工中。</t>
  </si>
  <si>
    <t>林志斌
谢养书</t>
  </si>
  <si>
    <t>二期A地块排水工程</t>
  </si>
  <si>
    <t>建设排水涵管总长约145米，检查井4座</t>
  </si>
  <si>
    <t>2019-2019.06</t>
  </si>
  <si>
    <t>完成设计、预算及预算审核；完成工程招标</t>
  </si>
  <si>
    <t>进场施工，完成竣工验收</t>
  </si>
  <si>
    <t>6月报：已竣工验收，正在进行结算工作。</t>
  </si>
  <si>
    <t>黄石片区安置区及202省道一侧排水管道工程</t>
  </si>
  <si>
    <t>建设长约450米钢筋混凝土排水管道</t>
  </si>
  <si>
    <t>2019.4-2019.06</t>
  </si>
  <si>
    <t>7月报：已竣工验收，正在进行结算工作。</t>
  </si>
  <si>
    <t>福建雄江黄楮林国家级自然保护区基础设施建设</t>
  </si>
  <si>
    <t>雄江镇
东桥镇
梅溪镇
桔林乡</t>
  </si>
  <si>
    <t>新建管护点3处、检查站8处、管理所3处，新建水文水质监测站1处、固定样地3块、固定样线20公里，修建巡护道路82.8公里，配套供电、给排水等附属设施和资源巡护、动物救护、病虫害防治、科研监测等设备。</t>
  </si>
  <si>
    <t>完成剩余建安项目的选址、土地报批、勘察、设计、预算、基建审核和招投标。</t>
  </si>
  <si>
    <t>完成道路维修工程和4个检查站建安工程，季度完成投资400万元。</t>
  </si>
  <si>
    <t>完成新建3个检查站、3个管护点和1个管理站改建建安工程建设，季度完成投资300万元。</t>
  </si>
  <si>
    <t>全面完成建安工程建设，完成设备采购。</t>
  </si>
  <si>
    <t>已由国家林业局立项</t>
  </si>
  <si>
    <t>暂不需要</t>
  </si>
  <si>
    <t>完成巡护路网维护工程、梅溪管理站改造、新建检查站和管理点的设计预算。正在申请分批将条件已成熟的工程项目打包先实施。</t>
  </si>
  <si>
    <t>因生态红线修正调整尚未获得确认，造成新建保护区东桥管理站的用地目前无法报批。因项目的建安工程须一次性打包招标，上述因素造成巡护路网维护工程等无法单独实施，分批实施需报请县同意。购置巡护车辆暂未得到县批复。进展未达序时进度。</t>
  </si>
  <si>
    <t>福建雄江黄楮林国家级自然保护区管理处</t>
  </si>
  <si>
    <t>许家琪</t>
  </si>
  <si>
    <t>林  宏</t>
  </si>
  <si>
    <t>县体育中心改造</t>
  </si>
  <si>
    <t>新建一层框架结构，一层为停车场及配套用房，二层为400米标准田径场和足球场</t>
  </si>
  <si>
    <t>2019.4-2020</t>
  </si>
  <si>
    <t>完成工程量40%</t>
  </si>
  <si>
    <t>未办理，用地预审未完成，未招标</t>
  </si>
  <si>
    <t>1#楼满堂架搭设完成占总量91%  
1#楼一层梁板22767.55㎡完成 18532㎡占总量81.40%</t>
  </si>
  <si>
    <t>2#楼游泳池配套用房及周边设施暂缓施工，具体开工时间未确定。进展未达序时进度。</t>
  </si>
  <si>
    <t>文化体育和旅游局</t>
  </si>
  <si>
    <t>蒋瑞凯</t>
  </si>
  <si>
    <t>刘贤兵</t>
  </si>
  <si>
    <t>科技文体局</t>
  </si>
  <si>
    <t>10个村级综合文化服务中心达标、提升</t>
  </si>
  <si>
    <t>各相关乡镇</t>
  </si>
  <si>
    <t>完成2个村综合文化服务中心达标、提升</t>
  </si>
  <si>
    <t>完成4个村综合文化服务中心达标、提升</t>
  </si>
  <si>
    <t>5月报：已完成10个村级综合文化服务中心达标、提升。</t>
  </si>
  <si>
    <t>陈婉霞</t>
  </si>
  <si>
    <t>林  飞</t>
  </si>
  <si>
    <t>科技馆展教项目</t>
  </si>
  <si>
    <t>科技馆展教项目，投资规模为1928万元</t>
  </si>
  <si>
    <t>设计方案优化</t>
  </si>
  <si>
    <t>完成施工图设计</t>
  </si>
  <si>
    <t>进场施工</t>
  </si>
  <si>
    <t>设备调试，试运行。</t>
  </si>
  <si>
    <t>为科技馆场内项目，不用做。</t>
  </si>
  <si>
    <t>布展2层“萌动序曲”展厅完成顶棚天花制作及吊装90%工作量，展厅展墙已完成轻钢龙骨、封板工作70%工作量，展品展项设计完成审核，完成台体焊接，板筋的制作安装，设备采购，拼装及调试工作，多媒体设计等工作，预计整体完成工作量40%。</t>
  </si>
  <si>
    <t>科协</t>
  </si>
  <si>
    <t>谢聿周
余运勇
刘世锴</t>
  </si>
  <si>
    <t>林立针
詹建敏</t>
  </si>
  <si>
    <t>美丽乡村建设</t>
  </si>
  <si>
    <t>除梅城镇外其余15个乡镇</t>
  </si>
  <si>
    <t>新建设50个、再提升12个美丽乡村。</t>
  </si>
  <si>
    <t>前期规划设计、项目申报；</t>
  </si>
  <si>
    <t>前期规划设计评审及开工建设，完成投资额的20%；</t>
  </si>
  <si>
    <t>累计完成投资额的70%；</t>
  </si>
  <si>
    <t>完工。</t>
  </si>
  <si>
    <t>目前各乡镇已全面推动实施村庄整治项目建设，已完成累计投资额109.16%。</t>
  </si>
  <si>
    <t>各乡镇</t>
  </si>
  <si>
    <t>美丽乡村办
住建局</t>
  </si>
  <si>
    <t>各相关乡镇乡镇长</t>
  </si>
  <si>
    <t>各乡镇分管领导</t>
  </si>
  <si>
    <t>宜居办</t>
  </si>
  <si>
    <t>垃圾焚烧发电厂</t>
  </si>
  <si>
    <t>占地面积：总面积约87亩，其中一期用地面积约69亩，本项目日焚烧处理生活垃圾600 t/d。分两期建设，一期300 t/d，采用1×300 t/d焚烧线；二期增加1×300 t/d焚烧线。</t>
  </si>
  <si>
    <t>场地平整等前期工作</t>
  </si>
  <si>
    <t>尚未进场施工</t>
  </si>
  <si>
    <t>已初步完成电力接入方案、项目施工方案及施工图设计，同时正在进行削坡工作， 第一级、第二级坡土石方削坡及第二级平台挡土墙已完成，第三级坡土方（石块）开挖完成80%；完成土方回填55%，土方开挖回填量约为6万方。</t>
  </si>
  <si>
    <t>厂房建设及设备占用工程金额较大，工期前期费用较小。进展未达序时进度。</t>
  </si>
  <si>
    <t>聂志如</t>
  </si>
  <si>
    <t>城乡环卫一体化</t>
  </si>
  <si>
    <t>城区标段：城区源头分类系统建设、城区垃圾分类运输系统建设、城区环卫作业基础设施设备更新升级、环卫基地建设和生态公园托管服务；乡镇标段：乡镇源头分类系统建设、乡镇环卫作业基础设施设备更新升级、公厕保洁服务和河道保洁服务。</t>
  </si>
  <si>
    <t>正在办理。</t>
  </si>
  <si>
    <t>待定。</t>
  </si>
  <si>
    <t>环卫基地需要办理施工许可，目前尚未进场施工。</t>
  </si>
  <si>
    <t>环卫基地需要办理竣工验收，目前尚未进场施工。</t>
  </si>
  <si>
    <t>城区、乡镇已完成全面接管。环卫基地正在进行施工图图审，同时正在进行施工围挡及清表工作。</t>
  </si>
  <si>
    <t>路灯智能化管理工程</t>
  </si>
  <si>
    <t>对县管路灯实施智能控制。</t>
  </si>
  <si>
    <t>2019.11-2019.12</t>
  </si>
  <si>
    <t>方案设计、方案会审</t>
  </si>
  <si>
    <t>方案会审、施工图设计、预算</t>
  </si>
  <si>
    <t>预算、预算审核、招投标</t>
  </si>
  <si>
    <t>招投标、施工、完工</t>
  </si>
  <si>
    <t>无需办理。</t>
  </si>
  <si>
    <t>尚未进场施工。</t>
  </si>
  <si>
    <t>已完成试点路段施工并通过验收，北京国信智城科技有限公司已完成闽清智慧路灯整体改造可研报告暨整体改造方案，拟采用竞争性磋商方式进行招投标，拟于近期选取招标代理单位。</t>
  </si>
  <si>
    <t>张宇坤</t>
  </si>
  <si>
    <t>梅溪北岸下龙洲段、天行大桥至梅溪大桥沿溪一侧夜景提升改造工程</t>
  </si>
  <si>
    <t>对梅溪北岸下龙洲段、天行大桥至梅溪大桥沿溪一侧的夜景灯光进行提升改造</t>
  </si>
  <si>
    <t>已挂网招标，预计11月8日开标。</t>
  </si>
  <si>
    <t>因项目处于前期工作，前期工作所占投资金额较少。进展未达序时进度。</t>
  </si>
  <si>
    <t>龙洲公园景观改造工程</t>
  </si>
  <si>
    <t>对龙洲公园进行提升改造，改造面积约10000平米，投资约2000万元</t>
  </si>
  <si>
    <t>2019.5-2020</t>
  </si>
  <si>
    <t>预算审核及招标</t>
  </si>
  <si>
    <t>完成招标并进场施工</t>
  </si>
  <si>
    <t>施工</t>
  </si>
  <si>
    <t>简易立项无需办理</t>
  </si>
  <si>
    <t>正在施工，已完成工程量60%。</t>
  </si>
  <si>
    <t>陈劲成</t>
  </si>
  <si>
    <t>农村污水治理</t>
  </si>
  <si>
    <t>各相关
乡镇</t>
  </si>
  <si>
    <t>新建改造农村三格化粪池4574户（含2018年提前完成的1797户）</t>
  </si>
  <si>
    <t>省市下达任务</t>
  </si>
  <si>
    <t>截止本月，2019年全县三格化粪池累计完成2317户，其余均在有序推进建设。</t>
  </si>
  <si>
    <t>各相关乡镇人民政府</t>
  </si>
  <si>
    <t>生态环境局
各相关乡镇</t>
  </si>
  <si>
    <t>黄功希</t>
  </si>
  <si>
    <t>谢伯强</t>
  </si>
  <si>
    <t>新建坂东-三溪、白中-白汀村供水主干网约7公里</t>
  </si>
  <si>
    <t>坂东镇
白中镇
三溪乡</t>
  </si>
  <si>
    <t>前期招投标</t>
  </si>
  <si>
    <t>9月完工</t>
  </si>
  <si>
    <t>闽清水务公司</t>
  </si>
  <si>
    <t>刘子方</t>
  </si>
  <si>
    <t>李孔榕</t>
  </si>
  <si>
    <t>横五联一线坂东至城区供水主干网约8公里</t>
  </si>
  <si>
    <t>梅溪镇
云龙乡</t>
  </si>
  <si>
    <t>立项等前期工作</t>
  </si>
  <si>
    <t>10月报完工</t>
  </si>
  <si>
    <t>10月报：完工。</t>
  </si>
  <si>
    <t>新建坂东至塔庄供水主干网约6公里</t>
  </si>
  <si>
    <t>坂东镇
塔庄镇</t>
  </si>
  <si>
    <t>10月报：完工</t>
  </si>
  <si>
    <t>闽清县城乡供水一体化工程（2019—2021）</t>
  </si>
  <si>
    <t>完成各乡镇供水管网新建及改造工程</t>
  </si>
  <si>
    <t>2019.8-
2021</t>
  </si>
  <si>
    <t>完成招投标并开工</t>
  </si>
  <si>
    <t>电信通信基础设施建设</t>
  </si>
  <si>
    <t>对部份偏远地区信号偏弱的区域进行基站建设，到2019年实现全县覆盖4G/5G信号全覆盖</t>
  </si>
  <si>
    <t>完成总工程量25%</t>
  </si>
  <si>
    <t>完成总工程量50%</t>
  </si>
  <si>
    <t>完成总工程量75%</t>
  </si>
  <si>
    <t>中电信福州2019年八期LTE工程项目由福州市公司负责报批。</t>
  </si>
  <si>
    <t>已完成全县各乡镇新增4G基站63个,网络调优11个基站；已开通1个5G基站，6个基站设备已安装待开通。</t>
  </si>
  <si>
    <t>中国电信闽清分公司</t>
  </si>
  <si>
    <t>毕  超</t>
  </si>
  <si>
    <t>夏忠锦</t>
  </si>
  <si>
    <t>电信</t>
  </si>
  <si>
    <t>镇4G弱覆盖地方补强</t>
  </si>
  <si>
    <t>梅城镇
梅溪镇
东桥镇
坂东镇
白中镇
池园镇</t>
  </si>
  <si>
    <t>继续推进闽清4G网络覆盖</t>
  </si>
  <si>
    <t>设计查勘，完成进度的20%</t>
  </si>
  <si>
    <t>完成进度50%</t>
  </si>
  <si>
    <t>完成进度75%</t>
  </si>
  <si>
    <t>项目正在建设施工中</t>
  </si>
  <si>
    <t>完成对云龙自力陶瓷、云龙云中、云龙际上的4G信号优化，正对城关4G信号薄弱区进行查勘。</t>
  </si>
  <si>
    <t>中国联通闽清分公司</t>
  </si>
  <si>
    <t>江明锋</t>
  </si>
  <si>
    <t>王大双</t>
  </si>
  <si>
    <t>梅雄村沿江人行休闲步道三期及道路白改黑建设工程</t>
  </si>
  <si>
    <t>沿江滨人行休闲步道建设、附属绿化工程、路灯建设、梅雄村部至水产站白改黑工程等</t>
  </si>
  <si>
    <t>完成前期审批，完成投资100万元</t>
  </si>
  <si>
    <t>基本完成主要施工内容，完成投资200万元</t>
  </si>
  <si>
    <t>完成附属绿化等施工内容，完成投资45万元竣工验收</t>
  </si>
  <si>
    <t>/</t>
  </si>
  <si>
    <t>10月报：已完工。完成沿江滨人行休闲步道建设、附属绿化工程、路灯建设等，完成白改黑沥青铺设，完成所有建设项目。</t>
  </si>
  <si>
    <t>林燕青</t>
  </si>
  <si>
    <t>刘跃辉</t>
  </si>
  <si>
    <t>黄楮林自然保护区景观工程</t>
  </si>
  <si>
    <t>钓鱼岛景观工程、汤下入口广场景观工程、鹰嘴岩景观工程等</t>
  </si>
  <si>
    <t>完成前期审批，完成投资50万元</t>
  </si>
  <si>
    <t>基本完成主要施工内容，完成投资100万元</t>
  </si>
  <si>
    <t>完成投资14万元竣工验收</t>
  </si>
  <si>
    <t>8月报：完成项目建设内容，准备验收。</t>
  </si>
  <si>
    <t>（三）谋划类项目（8个）</t>
  </si>
  <si>
    <t>雄江旅游基础设施提升工程</t>
  </si>
  <si>
    <t>道路、供水、栈道、路灯、电力、垃圾污水处理等工程建设</t>
  </si>
  <si>
    <t>2019.1-2020.12</t>
  </si>
  <si>
    <t>完成项目规划设计</t>
  </si>
  <si>
    <t>入场施工，完成投资200万元</t>
  </si>
  <si>
    <t>入场施工，完成投资300万元</t>
  </si>
  <si>
    <t>10月报：已完工。完成镇区景观灯、照明路灯建设，三期栈道建设，完成所有建设内容。</t>
  </si>
  <si>
    <t>南山片区安置房（南山一号）</t>
  </si>
  <si>
    <t>保障房</t>
  </si>
  <si>
    <t>位于南山一号征收范围内，建筑面积约8万平方米。</t>
  </si>
  <si>
    <t>2021-2023</t>
  </si>
  <si>
    <t>2018年3月1日至2020年12月31日租赁给福建建工集团有限公司，该地块地类为建设用地，属于允许建设区，土地征收报批比较容易，建议县政府于2020年10月启动土地征收报批，不会影响县供地率。</t>
  </si>
  <si>
    <t>梅溪新城城市之印商住综合体地块</t>
  </si>
  <si>
    <t>占地120亩。</t>
  </si>
  <si>
    <t>2020.12-2022.12</t>
  </si>
  <si>
    <t>开展土地报批工作</t>
  </si>
  <si>
    <t>完成土地报批工作</t>
  </si>
  <si>
    <t>土地出让</t>
  </si>
  <si>
    <t>开展前期工作</t>
  </si>
  <si>
    <t>土地报批工作中。</t>
  </si>
  <si>
    <t>陈招强</t>
  </si>
  <si>
    <t>陈绍星</t>
  </si>
  <si>
    <t>梅溪新城鹿驰小区商住地块</t>
  </si>
  <si>
    <t>占地247亩。</t>
  </si>
  <si>
    <t>开展征迁工作</t>
  </si>
  <si>
    <t>完成征迁工作</t>
  </si>
  <si>
    <t>因无人摘牌导致流标，待县政府研究决定后再行挂牌。</t>
  </si>
  <si>
    <t>新增500路视频监控探头</t>
  </si>
  <si>
    <t>2019年新增500路视频监控探头，扩大城乡监控探头覆盖面，完善立体化社会治安防控体系。</t>
  </si>
  <si>
    <t>完成项目建设规划方案、监控点位规划、可研公司招投标工作。</t>
  </si>
  <si>
    <t>完成可研方案报告、可研方案专家论证工作。</t>
  </si>
  <si>
    <t>完成项目招投标、前端土建工作。</t>
  </si>
  <si>
    <t>完成项目建设、试运行及验收工作。</t>
  </si>
  <si>
    <t>可研规划中。</t>
  </si>
  <si>
    <t>公安局</t>
  </si>
  <si>
    <t>杨大兴</t>
  </si>
  <si>
    <t>赵建平</t>
  </si>
  <si>
    <t>严子宜</t>
  </si>
  <si>
    <t>龙洲路（下龙洲段）道路改造工程</t>
  </si>
  <si>
    <t>道路全长约230米，进行沥青混凝土路面结构、人行道、雨污管网、电力、通信、路灯改造。</t>
  </si>
  <si>
    <t>图审、预算财审及挂网招标；</t>
  </si>
  <si>
    <t>已完成施工图设计、图审、预算编制工作，正在开展预算财政审核工作。</t>
  </si>
  <si>
    <t>闽清国道316线K105+634-K120+482.941(旧国道316线K54+915-K69+763.941)段水泥砼“白改黑”工程</t>
  </si>
  <si>
    <t>梅溪镇
东桥镇</t>
  </si>
  <si>
    <t>沥青“白改黑”里程14.849km</t>
  </si>
  <si>
    <t>2019-2021</t>
  </si>
  <si>
    <t>完成招投标工作，施工准备工作</t>
  </si>
  <si>
    <t>福州市公路局闽清分局</t>
  </si>
  <si>
    <t>公路分局</t>
  </si>
  <si>
    <t>何  勇</t>
  </si>
  <si>
    <t>施忠斌</t>
  </si>
  <si>
    <t>闽清县中心粮库存扩建项目</t>
  </si>
  <si>
    <t>中心粮库扩建</t>
  </si>
  <si>
    <t>土地平整</t>
  </si>
  <si>
    <t>发改局</t>
  </si>
  <si>
    <t>毛炳云</t>
  </si>
  <si>
    <t>黄水仙</t>
  </si>
  <si>
    <t>四、交通（36个）</t>
  </si>
  <si>
    <t>（一）续建类项目(19个）</t>
  </si>
  <si>
    <t>国省道干线横四、横五线（闽清境）梅溪石湖至渡口段公路工程（省道308）</t>
  </si>
  <si>
    <t>交通</t>
  </si>
  <si>
    <t>道路里程5.775公里，一级公路。</t>
  </si>
  <si>
    <t>继续征迁及杆线迁改工作，继续路基、桥涵、排水及防护工程施工</t>
  </si>
  <si>
    <t>继续征迁及杆线迁改工作，继续路基、桥涵、排水及防护工程、开始桥梁上部结构施工</t>
  </si>
  <si>
    <t>路基基本成型；继续桥桥梁上部结构施工，开始路面施工</t>
  </si>
  <si>
    <t>完成路基工程、路面工程基完工、桥梁工程基本完工</t>
  </si>
  <si>
    <t>国有建设用地批准书未批复，无法办理</t>
  </si>
  <si>
    <t>项目未完工</t>
  </si>
  <si>
    <t>A1:已完成石湖大桥桩基及承台，系梁基本完成，继续墩柱盖梁施工，T梁预制及吊装；A2:桥梁工程：桩基（除涉铁部分）已全部完成，继续桥梁下部结构、承台、墩柱施工；路基工程：已完成路基挖填方施工，基本完成右幅涵洞，继续边沟、路床施工，部分路段开始路面施工。</t>
  </si>
  <si>
    <t>交建公司</t>
  </si>
  <si>
    <t>交通局
交建公司</t>
  </si>
  <si>
    <t>张晖
邱道辉</t>
  </si>
  <si>
    <t>林利传</t>
  </si>
  <si>
    <t>交通
指挥部</t>
  </si>
  <si>
    <t>②③⑥⑬</t>
  </si>
  <si>
    <t>国省干线联一线（闽清境）坂东楼下至云龙台鼎段公路工程</t>
  </si>
  <si>
    <t>坂东镇
云龙乡</t>
  </si>
  <si>
    <t>道路里程6.678公里，二级公路。</t>
  </si>
  <si>
    <t>2016-2019.03</t>
  </si>
  <si>
    <t>完成路基工程、路面工程、交安工程，基本建成通车</t>
  </si>
  <si>
    <t>6月完工</t>
  </si>
  <si>
    <t>6月报：已完工。</t>
  </si>
  <si>
    <t>叶宝华</t>
  </si>
  <si>
    <t>闽清县金沙镇Y046三港溪至城门公路工程</t>
  </si>
  <si>
    <t>道路里程3.344公里，三级公路。</t>
  </si>
  <si>
    <t>征迁及杆线迁改工作基本完成；路基工程全面施工；继续涵洞、排水及防护工程施工</t>
  </si>
  <si>
    <t>继续路基工程、涵洞、排水及防护工程施工</t>
  </si>
  <si>
    <t>路基工程、涵洞、排水及防护工程基本完成；开展路面施工</t>
  </si>
  <si>
    <t>继续路基土石方开挖填筑、涵洞、排水及防护工程基本完成；部分路段着手路面施工。</t>
  </si>
  <si>
    <t>坂东楼下至林田段旧路改造工程（即坂东镇区至墘上、前埔至洪安段农村公路旧路改造工程）</t>
  </si>
  <si>
    <t>道路里程4.431公里，四级公路。</t>
  </si>
  <si>
    <t>继续路基工程、涵洞、排水工程施工</t>
  </si>
  <si>
    <t>路基工程、涵洞、排水工程基本完成；开展路面施工</t>
  </si>
  <si>
    <t>完成路基工程开始路面工程施工。</t>
  </si>
  <si>
    <t>完成路基工程、路面工程，基本建成完工</t>
  </si>
  <si>
    <t>目前已完成墘洪线、前林线路面铺筑、挡墙施工，继续湖东线破板及路面施工。</t>
  </si>
  <si>
    <t>张芹生</t>
  </si>
  <si>
    <t>闽清县塔庄镇溪东大桥至镇镇有干线公路工程</t>
  </si>
  <si>
    <t>道路里程0.563公里，技术等级四级。</t>
  </si>
  <si>
    <t>2019-2019.09</t>
  </si>
  <si>
    <t>开始路基工程、涵洞工程、排水及防护工程施工</t>
  </si>
  <si>
    <t>继续路基工程、涵洞工程、排水及防护工程施工</t>
  </si>
  <si>
    <t>路基挖填方、涵洞工程基本完成，继续排水及防护工程施工，部分路段开始路面施工。</t>
  </si>
  <si>
    <t>俞诗堃</t>
  </si>
  <si>
    <t>⑬</t>
  </si>
  <si>
    <t>闽清G316线K70-K80路段安全隐患整治二期工程</t>
  </si>
  <si>
    <t>道路里程7.118公里，二级公路。</t>
  </si>
  <si>
    <t xml:space="preserve">继续路基、排水及防护工程施工，基本完成水下桩基和承台施工，开始Ⅰ号隧道爆破开挖                 </t>
  </si>
  <si>
    <t xml:space="preserve">继续路基、排水及防护工程施工；继续梁片预制及梁片吊装作业，加快隧道开挖进度  </t>
  </si>
  <si>
    <t>继续路基、排水及防护工程施工；继续梁片预制及梁片吊装作业，隧道贯通</t>
  </si>
  <si>
    <t>完成涵洞、防护工程施工，基本完成路基工程、桥梁工程、隧道工程，着手路面施工。</t>
  </si>
  <si>
    <t>桥涵工程：涵洞、桩基、承台、系梁、桥台、墩柱已完成，继续T梁预制、桥面铺装。隧道工程：蔡埕2号隧道、蔡埕1号隧道已贯通。路基工程：基本完成挖方施工；继续填方施工。</t>
  </si>
  <si>
    <t>林丽雄</t>
  </si>
  <si>
    <t>①②③⑥⑬</t>
  </si>
  <si>
    <t>闽清县塔庄镇茶口村至镇镇有干线公路工程</t>
  </si>
  <si>
    <t>道路里程0.97公里，技术等级四级。</t>
  </si>
  <si>
    <t>征迁及杆线迁改工作基本完成；路基工程全面施工；继续涵洞、排水及防护工程施工。</t>
  </si>
  <si>
    <t>路基工程、涵洞工程、排水及防护工程基本完成；开展路面施工</t>
  </si>
  <si>
    <t>继续路基土石方开挖填筑、涵洞、排水及防护工程施工；部分路段着手路面施工。</t>
  </si>
  <si>
    <t>“镇镇有干线”（ZX1504）闽清省璜镇至塔庄镇公路工程(省璜段K0～K5+465.718）</t>
  </si>
  <si>
    <t>道路里程5.466公里，技术等级二级。</t>
  </si>
  <si>
    <t>4月报：已完工。</t>
  </si>
  <si>
    <t>闽清县塔庄镇Y076高红线高峰至永泰红星公路改建工程</t>
  </si>
  <si>
    <t>道路里程2.538公里，技术等级四级。</t>
  </si>
  <si>
    <t>未办理（涉及耕保地）</t>
  </si>
  <si>
    <t>继续路基土石方开挖、涵洞工程施工。</t>
  </si>
  <si>
    <t>闽清县塔庄镇Y024塔高线高峰至永泰盘谷公路改建工程</t>
  </si>
  <si>
    <t>道路里程2.933公里，技术等级四级。</t>
  </si>
  <si>
    <t>继续清表、路基土石方开挖，已完成涵洞施工，基本完成挡墙施工。</t>
  </si>
  <si>
    <t>普通国省道干线省道308（横五线）闽清县金沙镇沃头至前坑段公路工程</t>
  </si>
  <si>
    <t>道路里程4.878公里，二级公路。</t>
  </si>
  <si>
    <t>继续征迁及杆线迁改工作；开展路基、桥涵、防护工程施工；开始梁片预制</t>
  </si>
  <si>
    <t>继续征迁及杆线迁改工作；继续路基、桥涵、排水及防护工程施工；继续梁片预制</t>
  </si>
  <si>
    <t>基本完成征迁及杆线迁改；继续路基、桥涵、排水及防护工程施工、继续梁片预制；桥梁下部基本完成</t>
  </si>
  <si>
    <t>路基基本成型；着手路面与桥面铺装施工。</t>
  </si>
  <si>
    <t>继续路基挡墙、边坡防护、涵洞及土石方挖填，金沙大桥下部结构已完成，三泰大桥下部结构已完成，继续系梁、墩柱、盖梁施工。</t>
  </si>
  <si>
    <t>③⑥⑬</t>
  </si>
  <si>
    <t>闽清县X121雄白线白云寺至横五线公路改建工程（K24+423.5～K34+927.585）</t>
  </si>
  <si>
    <t>道路里程10.523公里，三级公路。</t>
  </si>
  <si>
    <t>继续路基、涵洞排水、防护工程、桥梁下部结构施工,开始空心板预制。</t>
  </si>
  <si>
    <t>继续路基、涵洞排水、防护工程，开始空心板架设与上部结构施工。</t>
  </si>
  <si>
    <t>继续路基、涵洞排水、防护工程，完成西溪大桥空心板架设，开始桥面铺装。</t>
  </si>
  <si>
    <t>基本完成路基、涵洞排水、防护工程、桥面铺装，开始路面施工。</t>
  </si>
  <si>
    <t>路基工程：继续清表、路基挖填方施工，桥梁工程：溪南大桥开始桥面系施工、溪西大桥桩基已完成，继续墩柱及涵洞施工，下炉中桥已完成桥台施工。</t>
  </si>
  <si>
    <t>陈仕国</t>
  </si>
  <si>
    <t>③⑬</t>
  </si>
  <si>
    <t>C165建菜线建兴至清安寺公路改建工程</t>
  </si>
  <si>
    <t>道路里程10.190公里，技术等级四级。</t>
  </si>
  <si>
    <t>继续路基土石方开挖填筑、涵洞、挡墙、排水及防护工程施工，部分路段路基成型，开始路面施工。</t>
  </si>
  <si>
    <t>X123东廷线闽清北站至东桥朱山段公路工程</t>
  </si>
  <si>
    <t>道路里程13.956公里，三级公路。</t>
  </si>
  <si>
    <t>前期报批工作基本完成，开始征迁及杆线迁改工作，施工单位进场，着手临建施工</t>
  </si>
  <si>
    <t>继续征迁及杆线迁改工作；开始清表及路基施工</t>
  </si>
  <si>
    <t>继续征迁及杆线迁改工作、继续路基、涵洞排水、防护工程与桥梁桩基施工，着手隧道施工。</t>
  </si>
  <si>
    <t>继续征迁及杆线迁改工作、继续路基、涵洞排水、防护工程、桥梁桩基施工，开始隧道施工</t>
  </si>
  <si>
    <t>B标段：路基土石方基本完成，继续涵洞排水、防护工程施工，继续钢便桥搭设，部分盖板涵，挡土墙已完成。</t>
  </si>
  <si>
    <t>③</t>
  </si>
  <si>
    <t>闽清县梅溪新城第二通道及接线道路工程</t>
  </si>
  <si>
    <t>梅溪镇                    梅城镇</t>
  </si>
  <si>
    <t>道路里程3.781公里，技术等级二级。</t>
  </si>
  <si>
    <t xml:space="preserve">斜井转正洞开挖完成及斜井初支和二衬施工完成，继续隧道爆破开挖，隧道排水施工                                         </t>
  </si>
  <si>
    <t xml:space="preserve">继续隧道爆破开挖及隧道初支和二衬施工，排水施工    </t>
  </si>
  <si>
    <t>继续隧道爆破开挖及隧道初支和二衬施工，排水、照明、通风、消防设施的建设</t>
  </si>
  <si>
    <t>进洞口到斜井段完成，进口洞到斜井段隧道的初支及二衬施工完成，继续排水、照明、通风、消防设施的建设，路基工程基本完成</t>
  </si>
  <si>
    <t>洋桃大桥：已完工；隧道口起点段路基施工、边坡防护、各类管道安装工程完成，继续左右洞掘进施工及同步进行二衬施工、排水施工。</t>
  </si>
  <si>
    <t>省道202线闽清县坂东镇李坂村接线道路工程</t>
  </si>
  <si>
    <t>道路里程0.940公里，技术等级二级兼城市。</t>
  </si>
  <si>
    <t>继续征迁及杆线迁改工作；开展路基、涵洞与桥梁基础施工</t>
  </si>
  <si>
    <t>继续征迁及杆线迁改；继续路基、涵洞排水及防护工程施工；桥梁下部结构施工</t>
  </si>
  <si>
    <t>继续征迁及杆线迁改工作；继续路基、涵洞排水及防护工程施工；桥梁下部结构施工</t>
  </si>
  <si>
    <t>继续征迁及杆线迁改工作；继续路基、涵洞排水及防护工程、桥梁下部结构施工；开始梁片预制</t>
  </si>
  <si>
    <t>继续征地拆迁及杆线迁改工作，已完成部分清表工作，继续路基填筑，继续桩基施工，部分桩基已完成灌注，继续拌合站及钢筋厂建设。</t>
  </si>
  <si>
    <t>X120坂金线坂西至限头段公路改建工程</t>
  </si>
  <si>
    <t>道路里程13.7公里，技术等级三级。</t>
  </si>
  <si>
    <t>继续推进项目前期工作，继续征地拆迁，开始路基施工</t>
  </si>
  <si>
    <t>继续征地拆迁工作，继续涵洞、路基施工，着手桥梁施工</t>
  </si>
  <si>
    <t>继续征迁及杆线迁改工作；开展路基、涵洞与桥梁桩基施工</t>
  </si>
  <si>
    <t>继续征迁及杆线迁改；继续路基、涵洞排水及防护工程施工；开始桥梁下部结构施工</t>
  </si>
  <si>
    <t>继续征地拆迁及杆线迁移工作，继续清表及路基挖填方施工，继续盖板涵、挡墙施工，部分挡墙已完成。</t>
  </si>
  <si>
    <t>闽清县农村公路修复改善工程</t>
  </si>
  <si>
    <t>对农村公路修复改善。</t>
  </si>
  <si>
    <t>累计完成年度计划的25%</t>
  </si>
  <si>
    <t>累计完成年度计划的50%</t>
  </si>
  <si>
    <t>累计完成年度计划的75%</t>
  </si>
  <si>
    <t>累计完成年度计划的100%</t>
  </si>
  <si>
    <t>在原有路面进行修复，无需办理</t>
  </si>
  <si>
    <t>已完成招标工作，已完成16个乡镇征求意见，施工总承包方已进场，全面进入勘察、设计阶段，部分路段已开始实施，目前已完成90公里示范路提升修复完善。</t>
  </si>
  <si>
    <t>黄  平</t>
  </si>
  <si>
    <t>闽清县农村公路提升改造工程</t>
  </si>
  <si>
    <t>全县农村公路提升整治工程</t>
  </si>
  <si>
    <t>已完成16个乡镇征求意见，施工总承包方已进场，已完成设计工作，已完成项目立项报批工作，目前进入红线放样阶段，正在进行征地拆迁工作。</t>
  </si>
  <si>
    <t>林地未审批，进展未达序时进度。</t>
  </si>
  <si>
    <t>（二）新建类项目（15个）</t>
  </si>
  <si>
    <t>白樟镇C287白凤线公路工程</t>
  </si>
  <si>
    <t>白凤线水泥硬化，路基6.5米，路面6.5米，总7.076公里。</t>
  </si>
  <si>
    <t>累计完成工程量30%</t>
  </si>
  <si>
    <t>国有林地暂时报批不了</t>
  </si>
  <si>
    <t>暂缓实施：《关于闽清县白樟镇C287白凤线等2个公路项目工程中请求取消建设的请示》（樟政2019〕123号）呈批单。</t>
  </si>
  <si>
    <t>项目暂停，进展未达序时进度。</t>
  </si>
  <si>
    <t>黄振寿</t>
  </si>
  <si>
    <t>白樟镇C288富微线公路工程</t>
  </si>
  <si>
    <t>白凤线水泥硬化，路基6.5米，路面6.5米，总2.679公里。</t>
  </si>
  <si>
    <t>塔庄溪东至荷峰道路建设</t>
  </si>
  <si>
    <t>新建公路，塔庄溪东至荷峰道路建设,全长9公里，宽4.5米。</t>
  </si>
  <si>
    <t>完成征地工作</t>
  </si>
  <si>
    <t>完成设计等各项前期工作</t>
  </si>
  <si>
    <t>完成年度目标任务</t>
  </si>
  <si>
    <t>县交通部门未将其列入“补短板”项目，进展未达序时进度。</t>
  </si>
  <si>
    <t>塔庄荷峰至林洞道路建设</t>
  </si>
  <si>
    <t>新建公路，塔庄荷峰至林洞道路建设,全长3公里，宽4.5米。</t>
  </si>
  <si>
    <t>交通沥青拌合站</t>
  </si>
  <si>
    <t>在云龙新建一个沥青拌合站。</t>
  </si>
  <si>
    <t>前期报批</t>
  </si>
  <si>
    <t>设备安装</t>
  </si>
  <si>
    <t>临建设施未办理</t>
  </si>
  <si>
    <t>1月报：已投产。</t>
  </si>
  <si>
    <t>交建
公司</t>
  </si>
  <si>
    <t>X126省城线省璜山边至永泰麟阳公路改建工程</t>
  </si>
  <si>
    <t>道路里程8.378公里，技术等级三级。</t>
  </si>
  <si>
    <t>继续项目选址、土地、林地、压覆矿、环评、水保、安全、社稳等前期工作，完成施工图设计工作</t>
  </si>
  <si>
    <t>继续征迁及杆线迁改工作；施工单位进场，着手临建施工，开展路基及清表工作</t>
  </si>
  <si>
    <t>继续清表、路基土石方挖填、涵洞及挡墙施工。</t>
  </si>
  <si>
    <t>塔庄镇塔庄村至镇镇有干线公路工程</t>
  </si>
  <si>
    <t>道路里程1.479公里，技术等级四级。</t>
  </si>
  <si>
    <t>2019.6-2020</t>
  </si>
  <si>
    <t>继续清表、路基土石方挖填方、挡土墙、涵洞施工。</t>
  </si>
  <si>
    <t>闽清县东桥镇下宅至山南大道公路工程</t>
  </si>
  <si>
    <t>道路里程3.11公里，技术等级三级。</t>
  </si>
  <si>
    <t>前期报批工作基本完成，开始征迁及杆线迁改工作</t>
  </si>
  <si>
    <t>继续征迁及杆线迁改工作；施工单位进场，着手临建施工</t>
  </si>
  <si>
    <t>各项前期工作已完成，施工图已批复，征地红线放样已完成，继续征地拆迁工作。</t>
  </si>
  <si>
    <t>中水十六局资金未到位，施工班组无法确定导致无法进场。进展未达序时进度。</t>
  </si>
  <si>
    <t>闽清县东桥镇朱山村至桔林乡四宝村公路改建工程</t>
  </si>
  <si>
    <t>东桥镇
桔林乡</t>
  </si>
  <si>
    <t>道路里程29.7公里，技术等级四级。</t>
  </si>
  <si>
    <t>2019.8-2020.12</t>
  </si>
  <si>
    <t>续征迁及杆线迁改工作；继续路基、涵洞与桥梁桩基施工</t>
  </si>
  <si>
    <t>桔林四宝路段继续土石方开挖及挡墙施工，已完成古田段路基施工，继续钢便桥搭设、挡墙施工。</t>
  </si>
  <si>
    <t>X123东廷线东桥至下祝段公路改建工程</t>
  </si>
  <si>
    <t xml:space="preserve">东桥镇  下祝乡  </t>
  </si>
  <si>
    <t>道路里程24.69公里，技术等级四级。</t>
  </si>
  <si>
    <t>2019.12-2021.12</t>
  </si>
  <si>
    <t>继续项目选址、土地、林地、压覆矿、环评、水保、安全、社稳等前期工作</t>
  </si>
  <si>
    <t>施工图、林地已批复。</t>
  </si>
  <si>
    <t>中水十六局资金未到位，施工班组无法确定导致无法进场，涉及耕保地300亩,征迁难度较大。进展未达序时进度。</t>
  </si>
  <si>
    <t>211省道闽清罗山至渡塘段公路工程</t>
  </si>
  <si>
    <t>道路里程7.972公里，技术等级二级。</t>
  </si>
  <si>
    <t>开展项目选址、土地、林地、压覆矿、环评、水保、安全、社稳等前期工作</t>
  </si>
  <si>
    <t>前期报批工作基本完成，开始征迁及杆线迁改工作，施工单位进场，着手临建施工，开展路基及清表工作</t>
  </si>
  <si>
    <t>红线放样已完成，继续征迁工作，施工单位已进场，正在做施工准备工作。</t>
  </si>
  <si>
    <t>闽清县三溪乡鼓舞村至永泰白云乡公路改建工程（K7+000～K16+513）</t>
  </si>
  <si>
    <t>道路里程9.513公里，技术等级三级。</t>
  </si>
  <si>
    <t>施工单位进场，着手临建施工，开展路基及清表施工</t>
  </si>
  <si>
    <t>施工图、林地已批复，红线放样已完成，继续征迁工作。</t>
  </si>
  <si>
    <t>闽清县X122上佳线后佳至卑溪段公路改建工程</t>
  </si>
  <si>
    <t>道路里程6.4公里，技术等级三级。</t>
  </si>
  <si>
    <t>施工图已完成，征地放样工作已完成，正在进行征地拆迁工作。</t>
  </si>
  <si>
    <t>闽清县X127线省璜镇省璜至谷洋段公路改建工程</t>
  </si>
  <si>
    <t>道路里程17.994公里，技术等级三级。</t>
  </si>
  <si>
    <t>2019.9-2021</t>
  </si>
  <si>
    <t>继续征迁及杆线迁改工作；施工单位进场，着手临建施工，开展路基及清表施工</t>
  </si>
  <si>
    <t>路基工程：继续清表、路基挖填方施工；涵洞工程：继续涵洞、挡土墙、护肩墙施工。</t>
  </si>
  <si>
    <t>闽清县X129线五丰桥至沃头村段及Y022五丰桥至田中村段提升改造工程</t>
  </si>
  <si>
    <t>金沙镇
白中镇</t>
  </si>
  <si>
    <t>项目全长5.688公里，X129线为二级公路，Y022为三级公路。</t>
  </si>
  <si>
    <t>2019.1-2019.3</t>
  </si>
  <si>
    <t>项目全面完工，基本建成通车</t>
  </si>
  <si>
    <t>赵加成</t>
  </si>
  <si>
    <t>（四）谋划类项目（2个）</t>
  </si>
  <si>
    <t>池园镇池园大桥（朝阳桥）改建</t>
  </si>
  <si>
    <t>拆除池园大桥进行重建。</t>
  </si>
  <si>
    <t>完成前期勘察工作</t>
  </si>
  <si>
    <t>完成设计工作</t>
  </si>
  <si>
    <t>完成招投标</t>
  </si>
  <si>
    <t>正在拆除旧桥梁。</t>
  </si>
  <si>
    <t>闽江干流闽清翻坝码头工程、闽江闽清建兴作业区码头工程</t>
  </si>
  <si>
    <t>多用途泊位及相应配套设施等建设。</t>
  </si>
  <si>
    <t>池建开
邱道辉</t>
  </si>
  <si>
    <t>五、农林水利（45个)</t>
  </si>
  <si>
    <t>（一）续建类项目(13)</t>
  </si>
  <si>
    <t>溪南坂高标准农田建设项目</t>
  </si>
  <si>
    <t>农林水利</t>
  </si>
  <si>
    <t>农业</t>
  </si>
  <si>
    <t>企业退洪避让搬迁2家，复垦土地106亩。</t>
  </si>
  <si>
    <t>2018-2019.9</t>
  </si>
  <si>
    <t>累计完成工程量70%</t>
  </si>
  <si>
    <t>不需做</t>
  </si>
  <si>
    <t>叶国勋</t>
  </si>
  <si>
    <t>福建花卉苗木交易中心</t>
  </si>
  <si>
    <t>建设台湾花卉、苗木、果苗等交易平台。</t>
  </si>
  <si>
    <t>土地平整、种植200亩</t>
  </si>
  <si>
    <t>土地平整、种植100亩</t>
  </si>
  <si>
    <t>土地平整、种植100亩及原有苗木的养护</t>
  </si>
  <si>
    <t>原有苗木的养护，土地平整400亩</t>
  </si>
  <si>
    <t>平整土地，已种植100亩花卉、苗木。</t>
  </si>
  <si>
    <t>福建闽清阡陌苗木专业合作社</t>
  </si>
  <si>
    <t>黄道开</t>
  </si>
  <si>
    <t>三产融合项目</t>
  </si>
  <si>
    <t>白中霞溪（白金工业园区段）河道整治工程</t>
  </si>
  <si>
    <t>水利</t>
  </si>
  <si>
    <t>河道总长1836m。新建河道护岸总长3272m，其中左岸新建护岸1713m，右岸新建护岸1559m</t>
  </si>
  <si>
    <t>2018-2019.10</t>
  </si>
  <si>
    <t>完成工程招标并进场施工</t>
  </si>
  <si>
    <t>施工完成50%</t>
  </si>
  <si>
    <t>施工完成90%</t>
  </si>
  <si>
    <t>10月竣工</t>
  </si>
  <si>
    <t>已完成第一道挡墙浇筑，正在进行第二道挡墙建设。</t>
  </si>
  <si>
    <t>闽江防洪工程闽清县梅溪段整治工程</t>
  </si>
  <si>
    <t>塔庄镇
坂东镇
白中镇</t>
  </si>
  <si>
    <t>涉及梅溪流域干流及支流芝溪、文定溪，共涉及3个乡镇、24条堤段，建设堤防总长约26.855km。</t>
  </si>
  <si>
    <t>进行部分标段河道清淤，土方开完，挡墙浇筑，累计完成2160万元工程量，完成年度工程量27%。</t>
  </si>
  <si>
    <t>开展河道清淤，生态砼浇筑，土方开挖，累计完成4000万元工程量，完成年度工程量50%。</t>
  </si>
  <si>
    <t>进行生态砼浇筑，压顶梁浇筑，铺设生态砖累计完成5840万元工程量，完成年度工程量73%。</t>
  </si>
  <si>
    <t>进行植被种植，河道清淤，栏杆安装，人行道铺设累计完成13000万元工程量，
完成年度工程量100%。</t>
  </si>
  <si>
    <t>三个标段均已开展清淤、土石方填筑、垱墙、抛石护脚、砼框架梁施工，其中C1塔庄标段累计完成总工程量的96.5%；C2坂东标段累计完成总工程量的95%；C3白中标段累计完成总工程量的85%。下一步将加快土方开挖外运、栏杆安装的施工。</t>
  </si>
  <si>
    <t>防洪公司</t>
  </si>
  <si>
    <t>水利局</t>
  </si>
  <si>
    <t>张  凯
林从娇</t>
  </si>
  <si>
    <t>王  峰</t>
  </si>
  <si>
    <t>林  伟</t>
  </si>
  <si>
    <t>水利指挥部</t>
  </si>
  <si>
    <t>（三溪乡溪源溪段）河道综合整治工程</t>
  </si>
  <si>
    <t>本工程共涉及4个河段，整治河道长3254m。新建护岸总长3958m。河道清淤：清淤工程量约5.69万m3。</t>
  </si>
  <si>
    <t>进行土方开挖，挡墙浇筑，土方回填，压顶梁浇筑，累计完成658万元工程量，占年计划30%；</t>
  </si>
  <si>
    <t>开展土方开挖，挡墙浇筑，土方回填，压顶梁浇筑，累计完成1097.14万元工程量，占年计划50%；</t>
  </si>
  <si>
    <t>开展回填土方，抛石护脚敷设，河道清淤，栏杆安装，累计完成1535.996万元工程量，占年计划70%；</t>
  </si>
  <si>
    <t>进行绿化植物种植，河道清淤，人行道铺设，累计完成2194.28万元工程量，占年计划100%</t>
  </si>
  <si>
    <t>10月报：目前正在进行完工验收工作，计划本月底进行完工验收。已完工。</t>
  </si>
  <si>
    <t>水利局
三溪乡</t>
  </si>
  <si>
    <t>王  峰
严文妃</t>
  </si>
  <si>
    <t>林  伟
林  明</t>
  </si>
  <si>
    <t>（云龙乡昙溪段）河道综合整治工程</t>
  </si>
  <si>
    <t>本工程涉及昙溪干流及其支流吉溪两条河道，涉及河段总长度约2.3km，台鼎村新建护岸总长3457.9m，新建涵洞27座，新建护岸长2781.5m，新建涵洞24座；支流吉溪段新建护岸长度676.4m，新建涵洞3座。</t>
  </si>
  <si>
    <t>进行土方开挖，挡墙浇筑，土方回填，压顶梁浇筑，累计完成556万元工程量，占年计划30%；</t>
  </si>
  <si>
    <t>开展土方开挖，挡墙浇筑，土方回填，压顶梁浇筑，累计完成926万元工程量，占年计划50%；</t>
  </si>
  <si>
    <t>开展回填土方，抛石护脚敷设，河道清淤，栏杆安装，累计完成1297万元工程量，占年计划70%；</t>
  </si>
  <si>
    <t>进行绿化植物种植，河道清淤，人行道铺设，累计完成1853.56万元工程量，占年计划100%</t>
  </si>
  <si>
    <t>挡墙主体已基本完成，现进行上部结构施工（生态混凝土护坡施工、透水砖路面铺设、护栏安装）。</t>
  </si>
  <si>
    <t>水利局
云龙乡</t>
  </si>
  <si>
    <t>王  峰
刘  炜</t>
  </si>
  <si>
    <t>林  伟
林  勇</t>
  </si>
  <si>
    <t>（塔庄镇炉溪段）河道综合整治工程</t>
  </si>
  <si>
    <t>工程治理河道长度约3.87Km，主要建设内容：新建生态护岸总长约3.5Km（其中左岸护坡约1.5Km，右岸护坡约2.0Km），河道清淤疏浚、新建一处生态景观节点位于梅寮桥下游右岸，占地面积约1500m2。</t>
  </si>
  <si>
    <t>进行土方开挖，挡墙浇筑，土方回填，压顶梁浇筑，累计完成450万元工程量，占年计划30%；</t>
  </si>
  <si>
    <t>开展土方开挖，挡墙浇筑，土方回填，压顶梁浇筑，累计完成750万元工程量，占年计划50%；</t>
  </si>
  <si>
    <t>开展回填土方，抛石护脚敷设，河道清淤，栏杆安装，累计完成1050万元工程量，占年计划70%；</t>
  </si>
  <si>
    <t>进行绿化植物种植，河道清淤，人行道铺设，累计完成1500万元工程量，占年计划100%</t>
  </si>
  <si>
    <t>护坡修整，步道整型及栏杆安装等工程收尾施工。</t>
  </si>
  <si>
    <t>水利局
塔庄镇</t>
  </si>
  <si>
    <t>王  峰
林世烽</t>
  </si>
  <si>
    <t>林伟
许希珠</t>
  </si>
  <si>
    <t>（金沙镇金沙溪段）河道综合整治工程</t>
  </si>
  <si>
    <t>共新建生态护岸2902m，生态清淤2.92万m3，滩地梳理及修复5618m2。</t>
  </si>
  <si>
    <t>进行土方开挖，挡墙浇筑，土方回填，压顶梁浇筑，累计完成605万元工程量，占年计划30%；</t>
  </si>
  <si>
    <t>开展土方开挖，挡墙浇筑，土方回填，压顶梁浇筑，累计完成1009万元工程量，占年计划50%；</t>
  </si>
  <si>
    <t>开展回填土方，抛石护脚敷设，河道清淤，栏杆安装，累计完成1413万元工程量，占年计划70%；</t>
  </si>
  <si>
    <t>进行绿化植物种植，河道清淤，人行道铺设，累计完成2018.77万元工程量，占年计划100%</t>
  </si>
  <si>
    <t>水利局
金沙镇</t>
  </si>
  <si>
    <t>王  峰
林剑云</t>
  </si>
  <si>
    <t>林  伟
林益兴</t>
  </si>
  <si>
    <t>（上莲乡段）河道综合整治工程</t>
  </si>
  <si>
    <t>河道治理总长度6.1KM，包括田溪村0.56KM，芝溪河段4.79KM，炉下溪河段0.77KM。</t>
  </si>
  <si>
    <t>进行土方开挖，挡墙浇筑，土方回填，压顶梁浇筑，累计完成603万元工程量，占年计划30%；</t>
  </si>
  <si>
    <t>进行土方开挖，挡墙浇筑，土方回填，压顶梁浇筑，累计完成1005.95万元工程量，占年计划50%；</t>
  </si>
  <si>
    <t>进行回填土方，抛石护脚敷设，河道清淤，栏杆安装，累计完成1408万元工程量，占年计划70%；</t>
  </si>
  <si>
    <t>进行绿化植物种植，河道清淤，人行道铺设，累计完成2011.89万元工程量，占年计划100%</t>
  </si>
  <si>
    <t>水利局
上莲乡</t>
  </si>
  <si>
    <t>王  峰
黄  伟</t>
  </si>
  <si>
    <t>林  伟
吴诗锐</t>
  </si>
  <si>
    <t>（白樟镇段）河道综合整治工程</t>
  </si>
  <si>
    <t>河道综合治理3.9KM，新建生态护岸长4.1KM，新建排水涵管11座。</t>
  </si>
  <si>
    <t>进行土方开挖，挡墙浇筑，土方回填，压顶梁浇筑，累计完成561万元工程量，占年计划30%；</t>
  </si>
  <si>
    <t>进行土方开挖，挡墙浇筑，土方回填，压顶梁浇筑，累计完成935.6万元工程量，占年计划50%；</t>
  </si>
  <si>
    <t>进行回填土方，抛石护脚敷设，河道清淤，栏杆安装，累计完成1309.8万元工程量，占年计划70%；</t>
  </si>
  <si>
    <t>开展绿化植物种植，河道清淤，人行道铺设，累计完成1871.28万元工程量，占年计划100%</t>
  </si>
  <si>
    <t>下炉桥段上下游护岸主体完成，赛洋段护岸及清淤全部完成，小溪段左岸护岸主体完成，小溪段左岸延伸护脚完成。</t>
  </si>
  <si>
    <t>水利局
白樟镇</t>
  </si>
  <si>
    <t>王  峰
黄良超</t>
  </si>
  <si>
    <t>林  伟
张育增</t>
  </si>
  <si>
    <t>梅溪流域河道整治（白中、白樟）</t>
  </si>
  <si>
    <t>白中镇
白樟镇</t>
  </si>
  <si>
    <t>本工程共布置了7条堤段，新建设护岸总长5227.19m；其中，白中镇布置4条堤段，护岸长度4222.14m；白樟镇布置3条堤段，护岸长度1005.05m</t>
  </si>
  <si>
    <t>进行土方开挖，挡墙浇筑，土方回填，压顶梁浇筑，累计完成500万元工程量；</t>
  </si>
  <si>
    <t>进行土方开挖，挡墙浇筑，土方回填，压顶梁浇筑，累计完成1500万元工程量；</t>
  </si>
  <si>
    <t>开展土方开挖，挡墙浇筑，土方回填，压顶梁浇筑，累计完成2500万元工程量；</t>
  </si>
  <si>
    <t>开展回填土方，抛石护脚敷设，河道清淤，栏杆安装，累计完成3500万元工程量；</t>
  </si>
  <si>
    <t>目前A1标段已完成护脚挡墙浇筑，现正在进行生态砖铺设与框架梁浇筑。A2标段挡墙部分已基本完成，现正在进行边坡修整。</t>
  </si>
  <si>
    <t>水利局
白中镇
白樟镇</t>
  </si>
  <si>
    <t>王  峰
鄢利标
黄良超</t>
  </si>
  <si>
    <t>林  伟
吴圣芳
张育增</t>
  </si>
  <si>
    <t>梅溪万里安全生态水系建设(城关段）</t>
  </si>
  <si>
    <t>整治城区河道10公里。</t>
  </si>
  <si>
    <t>进行土方开挖，挡墙浇筑，土方回填，压顶梁浇筑，累计完成50%工程量；</t>
  </si>
  <si>
    <t>进行土方开挖，挡墙浇筑，土方回填，压顶梁浇筑，累计完成80%工程量；</t>
  </si>
  <si>
    <t>进行绿化植物种植，河道清淤，人行道铺设，累计完成工程量100%</t>
  </si>
  <si>
    <t>目前项目主体已完工，正在准备完工验收材料。</t>
  </si>
  <si>
    <t>水利局
梅城镇</t>
  </si>
  <si>
    <t>王  峰
刘艳云</t>
  </si>
  <si>
    <t>许少戎
吴良通</t>
  </si>
  <si>
    <t>福建闽江水口水电枢纽坝下水位治理与通航改善工程</t>
  </si>
  <si>
    <t>建设挡水坝长52.5m、高程37.2m，一线500T级单级船闸193.0m×23.0m×4.0m（长×宽×水深），溢流堰长度340.0m，堰顶高程6.96m。</t>
  </si>
  <si>
    <t>2018-2020.06</t>
  </si>
  <si>
    <t>累计完成船闸混凝土浇筑年计划的45%；</t>
  </si>
  <si>
    <t>安全度汛；</t>
  </si>
  <si>
    <t>累计完成船闸混凝土浇筑年计划的78%；完成11~17溢流坝段混凝土浇筑量的30%。</t>
  </si>
  <si>
    <t>累计完成船闸混凝土浇筑年计划的100%；完成11~17溢流坝段混凝土浇筑量的60%。</t>
  </si>
  <si>
    <t>1.一线船闸:本月平均浇筑至1.06米高程。完成混凝土浇筑0.89万立方米，累计完成9.67万立方米，完成总量的58.0%。
2. 上游左主导航墙:本月未施工，1#-8#块混凝土已全部浇筑至设计高程,累计完成混凝土浇筑2.11万立方米，完成总量的98.0%。3.二线预留船闸：上闸首左、右块分别浇筑至-3.5米、7米高程。本月完成混凝土浇筑0.11万立方米，累计完成1.23万立方米，完成总量的45.6%。4. 上游引航道：本月完成靠船墩混凝土浇筑0.05万立方米，累计完成0.36万立方米，完成总量的61.4%。5. 下游引航道：本月完成靠船墩混凝土浇筑0.03万立方米，累计完成0.22万立方米，完成总量的46.0%。6.11#-16#溢流坝段：10#段浇筑至-0.2米高程，11#－14#坝段浇筑至-2米高程，15#坝段浇筑至-11.4米高程。本月完成混凝土浇筑0.26万立方米，累计完成6.2万立方米，完成总量的75.6%。7. 下游左主导航墙：本月完成混凝土浇筑0.09万立方米，累计完成1.42万立方米，完成总量的44.9%。8. 左岸施工便桥工程：0#墩柱浇筑至28.4米高程，1#－4#、6#墩柱浇筑完成，5#、7#墩柱分别浇筑至29米、22米高程。完成预制T梁8根，累计完成30根，完成总量的41.7%。</t>
  </si>
  <si>
    <t>福建水口发电集团有限公司</t>
  </si>
  <si>
    <t>张  凯
林丛娇</t>
  </si>
  <si>
    <t>曾季弟</t>
  </si>
  <si>
    <t>程俊华</t>
  </si>
  <si>
    <t>（二）新建类项目（4个）</t>
  </si>
  <si>
    <t>柯洋天田园综合体</t>
  </si>
  <si>
    <t>项目占地面积3500多亩，有机整合千禧谷田园生态资源，挖掘与延伸区域柯洋仙养生特色文化资源，开发养生度假、芳香植物游览、亲子研学、生态休闲、农业体验等农业+产品。</t>
  </si>
  <si>
    <t>完成种植用地
土地平整</t>
  </si>
  <si>
    <t>开展生态种植</t>
  </si>
  <si>
    <t>开展加工
基地建设</t>
  </si>
  <si>
    <t>1、土地流转还在审批；2、项目总规还在设计中。</t>
  </si>
  <si>
    <t>完成种植用地平整，已开始种植。</t>
  </si>
  <si>
    <t>福建千禧谷农业科技开发有限公司</t>
  </si>
  <si>
    <t>安全生态水系建设(下祝段）</t>
  </si>
  <si>
    <t>实施河段总长10.502km</t>
  </si>
  <si>
    <t>10月报：正抓紧内业资料，准备迎检，工程量完成100%。已完工。</t>
  </si>
  <si>
    <t>水利局
下祝乡</t>
  </si>
  <si>
    <t>王  峰
张朝晖</t>
  </si>
  <si>
    <t>许少戎
林立坚</t>
  </si>
  <si>
    <t>全县拟保留生猪养殖场废弃物资源化利用项目</t>
  </si>
  <si>
    <t>全县拟保留生猪养殖场废弃物资源化利用</t>
  </si>
  <si>
    <t>无需立项</t>
  </si>
  <si>
    <t>生猪养殖场已办理环评备案或审批</t>
  </si>
  <si>
    <t>无需办理产权证</t>
  </si>
  <si>
    <t>已完成整县推进方案并上报，项目申报指南文件已出台；项目处于申报阶段; 7月已开工，正在建设一个有机肥厂。已投资190万元，累计完成投资占年度计划76%。</t>
  </si>
  <si>
    <t>全县拟保留生猪养殖场</t>
  </si>
  <si>
    <t>村植千树</t>
  </si>
  <si>
    <t>林业</t>
  </si>
  <si>
    <t>2019-2020年全县271个村每个村种植1000株绿化大苗，271个村共种植27.1万株绿化大苗。</t>
  </si>
  <si>
    <t>80个村，种植80000株绿化大苗.</t>
  </si>
  <si>
    <t>61个村，种植61000株绿化大苗。</t>
  </si>
  <si>
    <t>抚育管护</t>
  </si>
  <si>
    <t>抚育管护、验收</t>
  </si>
  <si>
    <t>县政府办已将任务发文下达各乡镇[梅政办（2019）14号文]</t>
  </si>
  <si>
    <t>10月报：已完成2019年任务141个村，面积2820亩。</t>
  </si>
  <si>
    <t>林业局</t>
  </si>
  <si>
    <t>林朝阳</t>
  </si>
  <si>
    <t>（三）谋划类项目（28个)</t>
  </si>
  <si>
    <t>橄榄产业强镇</t>
  </si>
  <si>
    <t>打造5000亩甜榄核心产区，深化橄榄加工模式，建设200亩橄榄生态公园，推介橄榄文化并进行橄榄品牌建设，举办中国福州橄榄节等，搭建橄榄生态农产品网络交易平台，打造一二三产融合橄榄产业强镇。</t>
  </si>
  <si>
    <t>进行推广生态种植甜榄1000亩，橄榄生态公园、青榄食品公司选址规划，橄榄生态农产品网络交易平台设计等</t>
  </si>
  <si>
    <t>进行推广生态种植甜榄1000亩，橄榄生态公园设计，青榄食品公司进行设计、总平，橄榄生态农产品网络交易平台场所动建等</t>
  </si>
  <si>
    <t>进行推广生态种植甜榄1000亩，橄榄生态公园动建，青榄食品公司动建，进行三通一平，筹备橄榄节进行橄榄品牌建设，橄榄生态农产品网络交易平台试营业等。</t>
  </si>
  <si>
    <t>进行推广生态种植甜榄2000亩，橄榄生态公园、青榄食品公司完成工程量30%，举办橄榄节进行橄榄品牌建设，橄榄生态农产品网络交易平台正式运营等。</t>
  </si>
  <si>
    <t>已划定5000亩橄榄核心产区，已于农林大学专家签订专家工作站合同，正在进行水肥一体化项目政府采购工作，绿色防控灯已完成政府采购，已安装100个。梅溪橄榄生态文化公园：完成前期工作已动建，目前基本完成路面硬化，正在广场平整。橄榄品牌建设：已举办橄榄节，新媒体推广，橄榄鉴评会，橄榄码上市集等橄榄品牌宣传活动。新民大桥及北溪金源溪附近的2块广告牌已安装完成，梅埔桥头及蓝波湾附近的2块广告牌正在进行设计修改。橄榄交易网建设：已完成。白河江自然村橄榄民俗园：已完成装修施工，电视、桌椅等采购完成，基本完成设备采购。闽清橄榄文化驿站：已完成装修施工并验收，完成设备采购待验收。橄榄二三产融合项目：生产线已建设完成。橄榄园综合治理项目：已完成。</t>
  </si>
  <si>
    <t>梅溪镇
福建省青榄食品有限公司</t>
  </si>
  <si>
    <t>云龙乡果蔬深加工基地</t>
  </si>
  <si>
    <t>引进先进果蔬生产线，成立果疏基地合作社。</t>
  </si>
  <si>
    <t>完成年度投资额30%</t>
  </si>
  <si>
    <t>完成投资年度投资额60%</t>
  </si>
  <si>
    <t>正在生产线安装调试。</t>
  </si>
  <si>
    <t>云龙乡竹木深加工基地</t>
  </si>
  <si>
    <t>引进竹木先进加工生产线，生产高档竹木板材。</t>
  </si>
  <si>
    <t>绿景生态科技项目</t>
  </si>
  <si>
    <t>在现有苗木基础上扩大建设苗木基地约100亩。将花卉基地发展成为种植，旅游，娱乐，休闲为一体的生态农业园。</t>
  </si>
  <si>
    <t>累计完成工程量40%</t>
  </si>
  <si>
    <t>2月报：已完成。</t>
  </si>
  <si>
    <t>鑫泉生态科技扩大生产</t>
  </si>
  <si>
    <t>培育特有福橘品种约100亩，以及优质树种金丝楠木3万多株、金叶水杉2万多株、含笑2万多株、无患子等名贵树种苗木2余万株。</t>
  </si>
  <si>
    <t>白中镇百香果生态园项目</t>
  </si>
  <si>
    <t>种植百香果，在原来的基础上扩建100亩</t>
  </si>
  <si>
    <t>2019.5-2019.11</t>
  </si>
  <si>
    <t>土地流转</t>
  </si>
  <si>
    <t>进行种植</t>
  </si>
  <si>
    <t>开工建设。</t>
  </si>
  <si>
    <t>闽清恒森晟农业开发有限公司</t>
  </si>
  <si>
    <t>陈  乘</t>
  </si>
  <si>
    <t>白中镇源凤家庭农场项目</t>
  </si>
  <si>
    <t>种植蔬菜，在原来的基础上扩建50亩</t>
  </si>
  <si>
    <t>王永源</t>
  </si>
  <si>
    <t>白中镇榕绿家庭农场项目</t>
  </si>
  <si>
    <t>种植蔬菜，总用地100亩</t>
  </si>
  <si>
    <t>2019.6-2019.11</t>
  </si>
  <si>
    <t>榕绿家庭农场</t>
  </si>
  <si>
    <t>白中镇绿尚农业有限公司项目</t>
  </si>
  <si>
    <t>种植蔬菜，总用地550亩</t>
  </si>
  <si>
    <t>闽清县绿尚农业开发有限公司</t>
  </si>
  <si>
    <t>天岗山农场农业综合开发项目</t>
  </si>
  <si>
    <t>发展家禽养殖、蜜蜂养殖、特色农产品种植等种养项目</t>
  </si>
  <si>
    <t>已完成部分土地流转，已经开始种植。</t>
  </si>
  <si>
    <t>天岗山农场</t>
  </si>
  <si>
    <t>刘  清</t>
  </si>
  <si>
    <t>薏米和“五彩米”种植基地</t>
  </si>
  <si>
    <t>建设1000亩薏米、“五彩米”种植基地，发展产品加工及销售</t>
  </si>
  <si>
    <t>目前正在进行五彩米收割。</t>
  </si>
  <si>
    <t>康民农业专业合作社</t>
  </si>
  <si>
    <t>新时代家庭农场绿色钟养项目</t>
  </si>
  <si>
    <t>发展家禽养殖、特色农产品种植等种养项目</t>
  </si>
  <si>
    <t>目前已开始养殖。</t>
  </si>
  <si>
    <t>新时代家庭农场</t>
  </si>
  <si>
    <t>康辉农业合作社</t>
  </si>
  <si>
    <t>谷物种植及加工、蔬菜种植。</t>
  </si>
  <si>
    <t>开展土地流转</t>
  </si>
  <si>
    <t>开展土地平整及配套建设</t>
  </si>
  <si>
    <t>完成土地平整，开展种植</t>
  </si>
  <si>
    <t>开展土地流转。</t>
  </si>
  <si>
    <t>福建闽清良禾农业专业合作社</t>
  </si>
  <si>
    <t>种植果木果蔬药材及生产销售、加工和休闲农业为一体的现代农业示范基地。</t>
  </si>
  <si>
    <t>开始种植百香果
等经济作物</t>
  </si>
  <si>
    <t>溪源村农业综合开发项目</t>
  </si>
  <si>
    <t>种植油茶1000亩（其中红花油茶200亩），种植菌草100亩；开发茶籽药用油。</t>
  </si>
  <si>
    <t>完成油茶种植1000亩，种植菌草90亩。</t>
  </si>
  <si>
    <t>福州引凤优选农业发展有限公司</t>
  </si>
  <si>
    <t>云顶果蔬基地立体农业项目</t>
  </si>
  <si>
    <t>养殖小龙虾、芦花鸡，种植中草药。</t>
  </si>
  <si>
    <t>正在养殖小龙虾、种植中草药。</t>
  </si>
  <si>
    <t>闽清县云顶绿色果蔬专业合作社</t>
  </si>
  <si>
    <t>洋坊甘薯种植基地</t>
  </si>
  <si>
    <t>改造提升甘薯生产基地300亩；建设甘薯深加工生产线；甘薯种植、收获体验园等。</t>
  </si>
  <si>
    <t>2018.05-2019.12</t>
  </si>
  <si>
    <t>改造提升甘薯生产基地300亩，正在建设甘薯深加工生产线、甘薯种植、收获体验园。</t>
  </si>
  <si>
    <t>闽清县洋坊生态农业专业合作社</t>
  </si>
  <si>
    <t>佳木林业公司名贵树种园</t>
  </si>
  <si>
    <t>种植名贵树种1300亩,种植名贵树种1300亩，种植香樟、红樟、红叶石楠等珍贵苗木，自动喷灌系统，土地平整、 进山道路等基础设施建设。</t>
  </si>
  <si>
    <t>2018.5-
2022.12</t>
  </si>
  <si>
    <t>进行部分土地平整和机耕路建设，平整通往项目基地道路。已种植红花大果油茶、香樟、红樟等700亩。</t>
  </si>
  <si>
    <t>福建佳木林业有限公司</t>
  </si>
  <si>
    <t>三昌林果基地</t>
  </si>
  <si>
    <t>种植台湾茂谷柑，啪啪柑等果树2300亩，名珍贵树种700亩，各类用林7200亩及生产道路等基础设施建设。</t>
  </si>
  <si>
    <t>2018.3-2022.12</t>
  </si>
  <si>
    <t>进一步开展项目内土地平整工作和机耕路建设，铺设喷灌系统。已完成种植啪啪柑等果树880亩，名珍贵树种330亩，各类用林3280亩。</t>
  </si>
  <si>
    <t>福州三昌林业有限公司</t>
  </si>
  <si>
    <t>雄江美源脐橙种植项目</t>
  </si>
  <si>
    <t>名优脐橙种植</t>
  </si>
  <si>
    <t>10月报：完成新树种栽种、嫁接、培育。</t>
  </si>
  <si>
    <t>雄江灿辉农业开发项目</t>
  </si>
  <si>
    <t>畜禽养殖、林木苗木种植、菌种培育</t>
  </si>
  <si>
    <t>2019.1-2025.12</t>
  </si>
  <si>
    <t>项目前期规划</t>
  </si>
  <si>
    <t>完成投资500万元</t>
  </si>
  <si>
    <t>完成投资750万元</t>
  </si>
  <si>
    <t>完成投资1000万元</t>
  </si>
  <si>
    <t>完成生产性基础设施建设，正在培育新苗木。</t>
  </si>
  <si>
    <t>雄江橄榄林开发项目</t>
  </si>
  <si>
    <t>橄榄种植销售</t>
  </si>
  <si>
    <t>2019.10-2025.12</t>
  </si>
  <si>
    <t>完成新树种栽种、嫁接。</t>
  </si>
  <si>
    <t>余颖凌
陈峰</t>
  </si>
  <si>
    <t>雄江安岭高山茶项目</t>
  </si>
  <si>
    <t>高山茶品种改良种植销售等</t>
  </si>
  <si>
    <t>谋划类</t>
  </si>
  <si>
    <t>汇景园林开发项目</t>
  </si>
  <si>
    <t>种植500亩苗木、花卉</t>
  </si>
  <si>
    <t>种植苗木、花卉20亩</t>
  </si>
  <si>
    <t>种植苗木、花卉40亩</t>
  </si>
  <si>
    <t>种植苗木、花卉65亩</t>
  </si>
  <si>
    <t>种植苗木、花卉90亩</t>
  </si>
  <si>
    <t>种植苗木、花卉累计330亩</t>
  </si>
  <si>
    <t>汇景园林有限公司</t>
  </si>
  <si>
    <t>翁山农业休闲观光园项目</t>
  </si>
  <si>
    <t>实施位于翁山头村的农业休闲观光园。建设观景亭、步行栈道，300亩生态茶园和名贵花卉。</t>
  </si>
  <si>
    <t>种植名贵花卉30亩</t>
  </si>
  <si>
    <t>种植名贵花卉60亩</t>
  </si>
  <si>
    <t>种植名贵花卉80亩</t>
  </si>
  <si>
    <t>种植名贵花卉100亩</t>
  </si>
  <si>
    <t>种植生态园及名贵花卉累计280亩</t>
  </si>
  <si>
    <t>翁山农业科技有限公司</t>
  </si>
  <si>
    <t>东桥“美丽河道”综合整治</t>
  </si>
  <si>
    <t>进行河道整治</t>
  </si>
  <si>
    <t>2020.1-2020.12</t>
  </si>
  <si>
    <t>水利建设指挥部</t>
  </si>
  <si>
    <t>省璜河道整治</t>
  </si>
  <si>
    <t>省璜镇区到塔庄交界处河流</t>
  </si>
  <si>
    <t>黄 达</t>
  </si>
  <si>
    <t>芝溪河道整治</t>
  </si>
  <si>
    <t>池园宝山到上莲溪坪村段</t>
  </si>
  <si>
    <t>2020.1-
2020.12</t>
  </si>
  <si>
    <t>六、社会事业(45个)</t>
  </si>
  <si>
    <t>（一）续建类项目(16个)</t>
  </si>
  <si>
    <t>闽清县白樟镇卫生院新建综合楼及旧楼改造工程</t>
  </si>
  <si>
    <t>社会事业</t>
  </si>
  <si>
    <t>建筑面积1350平方米，改造面积2300平方米。</t>
  </si>
  <si>
    <t>2018.9-2019.9</t>
  </si>
  <si>
    <t>完成主体封顶</t>
  </si>
  <si>
    <t>装修</t>
  </si>
  <si>
    <t>竣工归档</t>
  </si>
  <si>
    <t>不需做环评</t>
  </si>
  <si>
    <t>6月报：完工。</t>
  </si>
  <si>
    <t>闽清县总医院
白樟镇</t>
  </si>
  <si>
    <t>金沙中心多功能体艺楼</t>
  </si>
  <si>
    <t>建设多功能体艺楼。</t>
  </si>
  <si>
    <t>正在进行内部装修。</t>
  </si>
  <si>
    <t>黄  坚</t>
  </si>
  <si>
    <t>林秀燕</t>
  </si>
  <si>
    <t>宏琳厝古民居修复</t>
  </si>
  <si>
    <t>宏琳厝文物保护范围内8000平方米。安置房建设等工程。</t>
  </si>
  <si>
    <t>2016-2019.12</t>
  </si>
  <si>
    <t>第一进、第二进、三进横厝、外横厝、书院、屋面等主体结构及墙面粉刷、隔断灰板壁、裙板及木梁架、房间地板三合土地面、排水管、电管预埋及井盖铺设等已基本完成，主要进行水电、消防器材安装、卫生清理等。</t>
  </si>
  <si>
    <t>坂东镇第二幼儿园</t>
  </si>
  <si>
    <t>建筑面积4795平方米，建设一栋四层校舍及配套设施。</t>
  </si>
  <si>
    <t>2018.09-2019.12</t>
  </si>
  <si>
    <t>完成主体结构。</t>
  </si>
  <si>
    <t>完成室内砌体；屋面走平层、防水、防护栏等， 期间铝合金框等安装、水电配合施工。</t>
  </si>
  <si>
    <t>完成室内外砌体粉刷，水电配合施工。完成室内装饰（油漆、吊顶、瓷砖、洁具、地板、灯具开关等）。</t>
  </si>
  <si>
    <t>完成室外附属工程。完工验收。</t>
  </si>
  <si>
    <t>报批处于系统更新过渡期，部分坐标重叠导致用地批准书暂时无法办理。</t>
  </si>
  <si>
    <t>坂东镇第二中心幼儿园建设项目已完成内部装修工程总量的96%。</t>
  </si>
  <si>
    <t>刘珂文</t>
  </si>
  <si>
    <t>塔庄镇七都幼儿园</t>
  </si>
  <si>
    <t>新建塔庄镇七都幼儿园。</t>
  </si>
  <si>
    <t>2018.03-2019.07</t>
  </si>
  <si>
    <t>完成内部装修工程量80%</t>
  </si>
  <si>
    <t>7月：已通过预验收，等待主体验收交付使用。</t>
  </si>
  <si>
    <t>扩建东桥中心卫生院</t>
  </si>
  <si>
    <t>医院大楼</t>
  </si>
  <si>
    <t>综合大楼开工建设</t>
  </si>
  <si>
    <t>完成30%</t>
  </si>
  <si>
    <t>完成70%</t>
  </si>
  <si>
    <t>在县阳光招标平台挂标，于10月24日开标，确定施工单位，预计11月动工建设，明年12月份竣工。</t>
  </si>
  <si>
    <t>闽清县总医院
东桥镇</t>
  </si>
  <si>
    <t>卞广铨
彭连国</t>
  </si>
  <si>
    <t>东桥畜牧兽医站站房新建项目</t>
  </si>
  <si>
    <t>占地240m²，主体6层，外墙、一层装修</t>
  </si>
  <si>
    <t>2018.9-2019.6</t>
  </si>
  <si>
    <t>项目全部完成</t>
  </si>
  <si>
    <t>主体、砖体工程建设已完成，目前正在装修中。预计11月竣工。</t>
  </si>
  <si>
    <t>杨武亮</t>
  </si>
  <si>
    <t>梅山陵园</t>
  </si>
  <si>
    <t>规划面积300亩，对原梅山陵园美化升级改造，打造生态、节地、环保、温馨的城市孝道文化公园。</t>
  </si>
  <si>
    <t>孝亲和院、杏花村墓区美化（墓区种花植绿、挡墙文化改造）提升方案、预算确定，</t>
  </si>
  <si>
    <t>孝亲和院、杏花村墓区美化提升，绿化春种，挡墙美化实施完成</t>
  </si>
  <si>
    <t>节地生态墓区、爱心花葬区规划、设计完成</t>
  </si>
  <si>
    <t>节地生态墓区、爱心花葬区建设完成</t>
  </si>
  <si>
    <t>闽清县仪园服务有限公司</t>
  </si>
  <si>
    <t>民政局</t>
  </si>
  <si>
    <t>江  泳
邱吉忠</t>
  </si>
  <si>
    <t>黄  庚</t>
  </si>
  <si>
    <t>白中中学综合教学楼建设</t>
  </si>
  <si>
    <t>建筑面积3500平方米及教育设施配套</t>
  </si>
  <si>
    <t>2018-
2019.6</t>
  </si>
  <si>
    <t>主体项目竣工验收</t>
  </si>
  <si>
    <t>6月报：竣工。</t>
  </si>
  <si>
    <t>县教育局</t>
  </si>
  <si>
    <t>教育局
白中镇</t>
  </si>
  <si>
    <t>刘  强</t>
  </si>
  <si>
    <t>钱林新</t>
  </si>
  <si>
    <t>金沙学校小学部教学综合</t>
  </si>
  <si>
    <t>建筑面积3374平方米及教育设施配套</t>
  </si>
  <si>
    <t>主体封顶转入内装修</t>
  </si>
  <si>
    <t>教育局
金沙镇</t>
  </si>
  <si>
    <t>陈崇焕</t>
  </si>
  <si>
    <t>福建省闽清高级中学教学办公综合楼建设项目</t>
  </si>
  <si>
    <t>建筑面积5477.44m2，建设内容包括：1.教学办公综合楼发电机房、消防水池、人防掩蔽场所等配套附属工程</t>
  </si>
  <si>
    <t>主体结构封顶</t>
  </si>
  <si>
    <t>水电、消防安装、室内装修</t>
  </si>
  <si>
    <t>8月报：完工。</t>
  </si>
  <si>
    <t>闽清高级中学</t>
  </si>
  <si>
    <t>教育局</t>
  </si>
  <si>
    <t>黄声模</t>
  </si>
  <si>
    <t>镇镇有干线闽清池园支线白中白汀至池园潘亭段公路改建工程拆迁安置房工程</t>
  </si>
  <si>
    <t>项目建筑占地面积10494㎡，总建筑面积18900㎡，其中计容建筑面积16200㎡,建设内容为3幢9层安置楼</t>
  </si>
  <si>
    <t>完成工程量60%</t>
  </si>
  <si>
    <t>正在进行主体内外墙面粉刷、地下室基础施工。</t>
  </si>
  <si>
    <t>东桥镇消防站</t>
  </si>
  <si>
    <t>建成东桥消防站并投入使用。</t>
  </si>
  <si>
    <t>2018.9-2019.12</t>
  </si>
  <si>
    <t>1、挡墙施工；2、土方回填；3、基础施工；</t>
  </si>
  <si>
    <t>1、传达室、执勤楼、家属楼及训练塔主体结构施工</t>
  </si>
  <si>
    <t>1、传达室、执勤楼、家属楼、训练塔装修；2、室外管网施工；3、跑道、水上训练场、篮球场施工；</t>
  </si>
  <si>
    <t>1、室外管网施工；2、室外景观施工；3、设备安装、调试；4、项目完工</t>
  </si>
  <si>
    <t>家属楼已结构封顶，执勤楼主体施工完成20%，训练塔基础完成。</t>
  </si>
  <si>
    <t>县消防大队</t>
  </si>
  <si>
    <t>消防大队
城投公司</t>
  </si>
  <si>
    <t>叶国勋
张文裕</t>
  </si>
  <si>
    <t>杨  勋
余运勇</t>
  </si>
  <si>
    <t>李  航
张章明</t>
  </si>
  <si>
    <t>消防大队</t>
  </si>
  <si>
    <t>闽清移动生产指挥调度楼</t>
  </si>
  <si>
    <t>建筑面积设计为8080㎡，建设营业服务用房，厨房、餐厅和员工活动中心等。</t>
  </si>
  <si>
    <t>桩基施工、石方爆破。</t>
  </si>
  <si>
    <t>地下室及地面一层施工。</t>
  </si>
  <si>
    <t>二层至五层主体施工。</t>
  </si>
  <si>
    <t>六层至屋面结构封顶。</t>
  </si>
  <si>
    <t>环保系统内审批完成</t>
  </si>
  <si>
    <t>建设规划许可证和工程招标还没有完成，待招标结束后，确定施工单位后才能办理</t>
  </si>
  <si>
    <t>一是完成锚杆桩施工 ，基坑及基础承台土方二次开挖完成100%；基础砖胎膜100%，完成防水施工和部分底板承台钢筋板扎施工；二是完成锚杆、桩拉拔试验及低应变桩身检测 ；三是完成塔吊验收和人防工程质量监督申报。</t>
  </si>
  <si>
    <t>闽清移动</t>
  </si>
  <si>
    <t>中国移动闽清分公司</t>
  </si>
  <si>
    <t>李光达</t>
  </si>
  <si>
    <t>张素锋</t>
  </si>
  <si>
    <t>移动</t>
  </si>
  <si>
    <t>闽清国家气象观测站搬迁建设项目</t>
  </si>
  <si>
    <r>
      <rPr>
        <sz val="11"/>
        <rFont val="宋体"/>
        <charset val="134"/>
      </rPr>
      <t>项目建筑用地面积10502m</t>
    </r>
    <r>
      <rPr>
        <vertAlign val="superscript"/>
        <sz val="11"/>
        <rFont val="宋体"/>
        <charset val="134"/>
      </rPr>
      <t>2</t>
    </r>
    <r>
      <rPr>
        <sz val="11"/>
        <rFont val="宋体"/>
        <charset val="134"/>
      </rPr>
      <t>,建设内容包括：气象业务用房（3层）、值班周转房（3层）、门卫、水泵房、发电机房、配电室等，项目还包含绿化工程、室外给排水工程等附属设施</t>
    </r>
  </si>
  <si>
    <t>2018.8-2019.12</t>
  </si>
  <si>
    <t>1、土石方清除、外运；2、围墙挡墙施工；3、值班周转房、业务用房主体结构施工；</t>
  </si>
  <si>
    <t>1、围墙挡墙施工；2、值班周转房、业务用房装修；3、室外管网施工</t>
  </si>
  <si>
    <t>1、围墙挡墙施工；2、值班周转房、业务用房、水泵房、发电机房装修；3、室外管网施工；4、室外景观施工</t>
  </si>
  <si>
    <t>1、设备安装、调试；2、项目完工</t>
  </si>
  <si>
    <t>因项目未完成建设，故未做竣工验收。</t>
  </si>
  <si>
    <t>值班周转房、业务用房装修全部完成，室外管网、景观、上山道路、院内绿化也完工，仪器设备也全部安装。项目基本完工，等待验收。</t>
  </si>
  <si>
    <t>气象局</t>
  </si>
  <si>
    <t>欧小健</t>
  </si>
  <si>
    <t>刘必桔</t>
  </si>
  <si>
    <t>闽清县科技馆建设项目</t>
  </si>
  <si>
    <t>建筑面积21473㎡，规划剧场、会议讨论室、展示馆、科技馆、大门、围墙、附属工程、绿化工程等基础设施工程。</t>
  </si>
  <si>
    <t>2016-2019.6</t>
  </si>
  <si>
    <t>完成剧场施工，室外景观施工开展；</t>
  </si>
  <si>
    <t>全面完工</t>
  </si>
  <si>
    <t>科 协
城投公司</t>
  </si>
  <si>
    <t>谢聿周</t>
  </si>
  <si>
    <t>黄一农</t>
  </si>
  <si>
    <t>（二）新建类项目（19个）</t>
  </si>
  <si>
    <t>北溪廉政文化公园</t>
  </si>
  <si>
    <t>项目用地80亩，建设2公里建设步道、凉亭、宣传栏、绿化等。</t>
  </si>
  <si>
    <t>进行设计方案编制，施工图设计。</t>
  </si>
  <si>
    <t>完工，</t>
  </si>
  <si>
    <t>目前县移民局正在对初设方案和概算书进行评审。</t>
  </si>
  <si>
    <t>张雪容</t>
  </si>
  <si>
    <t>芝溪生态休闲走廊</t>
  </si>
  <si>
    <t>沿芝溪河岸，建设顶坑村——井后村休闲走廊</t>
  </si>
  <si>
    <t>完成勘察设计、征求意见工作，动工建设</t>
  </si>
  <si>
    <t>完成顶坑——井后村段夜景工程、丽星公园景观提升</t>
  </si>
  <si>
    <t>完成休闲步道建设、顶坑—井后段公园景观设施建设</t>
  </si>
  <si>
    <t>9月报：已竣工。</t>
  </si>
  <si>
    <t>池园镇第二幼儿园</t>
  </si>
  <si>
    <t>2020年底前，新建池园镇第二幼儿园。</t>
  </si>
  <si>
    <t>完成土地报批、立项工作</t>
  </si>
  <si>
    <t>进行勘察设计、预算审核、办理施工许可</t>
  </si>
  <si>
    <t>进行项目招投标，进场施工</t>
  </si>
  <si>
    <t>正在进行主体建设，完成工程量30%。</t>
  </si>
  <si>
    <t>刘伟洪</t>
  </si>
  <si>
    <t>上莲乡敬老院及社区居家养老服务照料中心</t>
  </si>
  <si>
    <t>建筑面积2980㎡，项目建设内容主要包括1栋3层综合楼、门卫、道路广场、景观绿化、围墙、管网工程等配套设施。</t>
  </si>
  <si>
    <t>2019.3-2019.9</t>
  </si>
  <si>
    <t>已完工。</t>
  </si>
  <si>
    <t>郑东琚</t>
  </si>
  <si>
    <t>上莲公益性陵园</t>
  </si>
  <si>
    <t>建设用地6568平方米，建设骨灰塔一座，牌位1058个，可建墓位543个</t>
  </si>
  <si>
    <t>完成工程总量的50%</t>
  </si>
  <si>
    <t>目前已完成塔楼基础建设，正在进行墓地建设。</t>
  </si>
  <si>
    <t>刘仕杭</t>
  </si>
  <si>
    <t>大箬和安仁溪安置区工程</t>
  </si>
  <si>
    <t>安仁溪樟安总投资721.99万，涉及土方工程，供水工程，供电工程。大箬长定总投资616.64万元，，涉及土方工程，供水工程，供电工程。</t>
  </si>
  <si>
    <t>完成安置点挡墙建设工程量20%</t>
  </si>
  <si>
    <t>完成安置点挡墙及场地建设</t>
  </si>
  <si>
    <t>开始安置房建设</t>
  </si>
  <si>
    <t>完成当年工程量</t>
  </si>
  <si>
    <t>无需办理（用地已经规划部门及土地部门审批）</t>
  </si>
  <si>
    <t>长定安置点边坡支护工程于8月23日开始动工，目前完成33%。樟安安置点边坡支护工程于8月23日开始动工，边坡支护以及基础目前完成46%。两个安置点施工用电用水已经解决，目前施工进展顺利。</t>
  </si>
  <si>
    <t>大箬村长定移民安置点主入口附近需要征地1480平方米。进展未达序时进度。</t>
  </si>
  <si>
    <t>东桥便民服务中心</t>
  </si>
  <si>
    <t>建设占地15亩，集办公、便民服务等综合性办公场所</t>
  </si>
  <si>
    <t>正在编制项目建议书及可研方案</t>
  </si>
  <si>
    <t>由于涉入的山南大道征迁工作，还涉及到办公楼房建设的问题，已向县政府打报告，县里尚未明确。</t>
  </si>
  <si>
    <t>由于涉入的山南大道征迁工作，还涉及到办公楼房建设的问题，已向县政府打报告，县里尚未明确。进展未达序时进度。</t>
  </si>
  <si>
    <t>东桥</t>
  </si>
  <si>
    <t>新建东桥镇文化活动中心</t>
  </si>
  <si>
    <t>建设占地15亩，集全镇文化活动，避灾应急等综合性场所</t>
  </si>
  <si>
    <t>新建东桥汽车站</t>
  </si>
  <si>
    <t>建设占地20亩，公共交通汔车站</t>
  </si>
  <si>
    <t>闽清县东桥溪沙停车场及游客集散中心</t>
  </si>
  <si>
    <t>建筑面积53255.64平方米，建设旅游集散中心及停车场，配套建设道路、绿化、雨污管网工程、消防、道路照明、管线综合基础设施等相关工程</t>
  </si>
  <si>
    <t>2019.3-2020.9</t>
  </si>
  <si>
    <t>1、完成施工、监理挂网招标；2、土石方施工</t>
  </si>
  <si>
    <t>1、基础工程施工；2、土石方施工；3、挡墙施工；4、地下室二层主体结构施工</t>
  </si>
  <si>
    <t>1、地下室主体结构施工；（9月底完成地下室顶板）</t>
  </si>
  <si>
    <t>1、游客集散中心主体结构施工；2、地下室停车场装修；</t>
  </si>
  <si>
    <t>正在办理建设工程规划许可证，下一步着手办施工许可证。</t>
  </si>
  <si>
    <t>底板23324.13㎡完成22549㎡占总量 96.7%                            -1层梁板22834.53㎡完成 21050㎡占总量92.18% 
顶板23037.37㎡完成19085㎡占总量82.8%</t>
  </si>
  <si>
    <t>城投公司
东桥镇</t>
  </si>
  <si>
    <t>省璜镇中心小学教学综合楼</t>
  </si>
  <si>
    <t>建筑面积1810平方米，新建一座教学综合楼。</t>
  </si>
  <si>
    <t>2019.09-2020.07</t>
  </si>
  <si>
    <t>主体封顶</t>
  </si>
  <si>
    <t>未立项</t>
  </si>
  <si>
    <t>无需要</t>
  </si>
  <si>
    <t>主体施工。</t>
  </si>
  <si>
    <t>教育局
省璜镇</t>
  </si>
  <si>
    <t>闽清县公安局业务技术用房</t>
  </si>
  <si>
    <t>建筑面积10595平方米，新建公安局业务技术用房一座。</t>
  </si>
  <si>
    <t>2019.5-2021.2</t>
  </si>
  <si>
    <t>完成施工图设计并送施工图审查；预算编制并送财审；施工挂网招标。</t>
  </si>
  <si>
    <t>施工单位进场施工；完成地下室土石方工程开挖；</t>
  </si>
  <si>
    <t>完成地下室挡墙工程施工；进行地下室结构工程施工；完成地下室底板结构施工；</t>
  </si>
  <si>
    <t>完成地下室人防设备、构件安装及地下室墙、柱结构施工；完成地下室顶板结构施工；进行主体结构施工；</t>
  </si>
  <si>
    <t>目前已完成地下室顶板浇捣、地下室外墙防水、地下一层土方回填；业务用房一层柱浇捣和二层梁板安装；训练用房完成一层柱浇捣和二层梁钢筋绑扎；技术用房完成一层柱模板安装；已完成挡墙喷射混凝土。</t>
  </si>
  <si>
    <t>公安局
城投公司</t>
  </si>
  <si>
    <t>赵建平
余运勇
刘世锴</t>
  </si>
  <si>
    <t>严子宜
温克勇</t>
  </si>
  <si>
    <t>“两队两中心”业务用房</t>
  </si>
  <si>
    <t>建筑面积7160.5平方米，建设有：武警中队营房、巡特警大队营房、办案中心、涉案财物中心等。</t>
  </si>
  <si>
    <t>2019.4-2020.3</t>
  </si>
  <si>
    <t>完成施工图设计并送施工图审查；预算编制并送财审；施工挂网招标；</t>
  </si>
  <si>
    <t>确定施工单位；完成土石方工程开挖；基础结构施工完成30%；</t>
  </si>
  <si>
    <t>完成基础结构施工；主体结构施工完成60%；主体砌筑施工完成30%；</t>
  </si>
  <si>
    <t>完成主体结构施工；主体砌筑施工完成90%；室内外主体装修完成70%；</t>
  </si>
  <si>
    <t>规管办工作人员反馈，有不动产权证（闽（2018）闽清县不动产权第0001068号）无需办理用地许可。</t>
  </si>
  <si>
    <t>9月30日施工许可证办结。现已入场施工。已完成桩基11根，西边挡墙已完成50%，西边边坡石方开挖已完成80%，北边挡墙基础开挖已完成20%，塔吊基础开挖。</t>
  </si>
  <si>
    <t>梅溪派出所业务用房</t>
  </si>
  <si>
    <t>梅溪业务用房规划占地面积2000平方米。</t>
  </si>
  <si>
    <t>完成土地报批划拔。</t>
  </si>
  <si>
    <t>前期材料报批，设计方案、立项、初步概算和可研批复</t>
  </si>
  <si>
    <t>图审、设计审查、造价预算、财审。</t>
  </si>
  <si>
    <t>施工、监理挂网招标；开工。</t>
  </si>
  <si>
    <t>已完成施工图审查和易地防空材料申报，正在造价预算中。</t>
  </si>
  <si>
    <t>县法院审判技术大楼</t>
  </si>
  <si>
    <t>建设审判技术大楼（含立案、审判、执行用房等），建筑面积15919.06平方米。</t>
  </si>
  <si>
    <t>2019.5-2021.3</t>
  </si>
  <si>
    <t>完成勘察审查；完成施工图设计并送施工图审查；预算编制并送财审；</t>
  </si>
  <si>
    <t>施工挂网招标；施工单位进场施工；地下室土石方工程开挖；</t>
  </si>
  <si>
    <t>地下室土石方开挖；完成桩基工程施工；进行地下室挡墙、地下室结构施工</t>
  </si>
  <si>
    <t>完成地下室挡墙、地下室结构施工；完成地上三层施工</t>
  </si>
  <si>
    <t>未确定施工单位无法办理</t>
  </si>
  <si>
    <t>完成项目桩基施工70%；完成西侧挡墙20%；</t>
  </si>
  <si>
    <t>法院</t>
  </si>
  <si>
    <t>法院
城投公司</t>
  </si>
  <si>
    <t>李  曦
余运勇 刘世锴</t>
  </si>
  <si>
    <t>姚隆生
温克勇</t>
  </si>
  <si>
    <t>农村幸福院建设</t>
  </si>
  <si>
    <t>2019年，新建或改扩建36个农村幸福院，覆盖69%的行政村。其中梅溪镇3个、云龙乡2个、白樟镇1个、白中镇2个、金沙镇2个、坂东镇3个、三溪乡1个、塔庄镇4个、池园镇2个、上莲乡3个、省璜镇5个、桔林乡2个、东桥镇3个、下祝乡3个。</t>
  </si>
  <si>
    <t>项目前期报批；</t>
  </si>
  <si>
    <t>完成工程量30%；</t>
  </si>
  <si>
    <t>完成工程量70%；</t>
  </si>
  <si>
    <t>全面完成。</t>
  </si>
  <si>
    <t>6月报：完成工作量100%，竣工。</t>
  </si>
  <si>
    <t>各有关乡镇</t>
  </si>
  <si>
    <t>江巧玲</t>
  </si>
  <si>
    <t>居家养老服务照料中心建设</t>
  </si>
  <si>
    <t>2019年，新建云龙、金沙、白中、池园、东桥、桔林等6个乡镇居家养老服务照料中心。</t>
  </si>
  <si>
    <t>7个乡镇居家养老服务照料中心建设，其中云龙社区已通过验收，池园镇、桔林乡、金沙镇、东桥镇、白中镇、上莲乡等6个项目按序时进度推进。</t>
  </si>
  <si>
    <t>政府投资小规模建设工程阳光平台</t>
  </si>
  <si>
    <t>开发平台模块，建立门户网站，打造集交易申请网上审核、交易过程全程留痕、交易现场网上直播等功能为一体的政府投资小规模建设工程交易阳光平台。</t>
  </si>
  <si>
    <t>2019.1-2019.6</t>
  </si>
  <si>
    <t>阳光平台软件开发、建立门户网站。设备采购安装、试运行。</t>
  </si>
  <si>
    <t>3月报：竣工并使用。</t>
  </si>
  <si>
    <t>县行政服务中心管委会</t>
  </si>
  <si>
    <t>谢明珠</t>
  </si>
  <si>
    <t>张孔雄</t>
  </si>
  <si>
    <t>闽清县城市规划展示馆项目</t>
  </si>
  <si>
    <t>展览展示策划设计及施工，建筑面积792平方米</t>
  </si>
  <si>
    <t>完成招标及初步设计</t>
  </si>
  <si>
    <t>深化设计、财审及转入展示馆内部装修</t>
  </si>
  <si>
    <t>基本过多成展示馆内部装修、多媒体安装、沙盘模型制件安装</t>
  </si>
  <si>
    <t>项目验收</t>
  </si>
  <si>
    <t>正在进行展示内容及大型设备安装，完成总工程量95%。</t>
  </si>
  <si>
    <t>规统办</t>
  </si>
  <si>
    <t>闽清县自然资源和规划局</t>
  </si>
  <si>
    <t>陈如青</t>
  </si>
  <si>
    <t>林诗金</t>
  </si>
  <si>
    <t>（三）谋划类项目(10个)</t>
  </si>
  <si>
    <t>梅溪镇中心幼儿园</t>
  </si>
  <si>
    <t>占地面积约5亩，建筑面积  平方米，建设12个班级，新增学位。</t>
  </si>
  <si>
    <t>2020.12-2021.08</t>
  </si>
  <si>
    <t>进行土地报批及征迁。</t>
  </si>
  <si>
    <t>进行设计、招投标等。</t>
  </si>
  <si>
    <t>施工筹备</t>
  </si>
  <si>
    <t>梅溪北岸金坪里片区修建性详细规划已通过。</t>
  </si>
  <si>
    <t>吴仁龙</t>
  </si>
  <si>
    <t>云龙乡农贸市场</t>
  </si>
  <si>
    <t>项目占地10亩</t>
  </si>
  <si>
    <t>经上级批准，已取消该项目建设。</t>
  </si>
  <si>
    <t>云龙乡农产品批发市场</t>
  </si>
  <si>
    <t>项目占地15亩</t>
  </si>
  <si>
    <t>市场已修缮完善，正扫尾。</t>
  </si>
  <si>
    <t>乡村振兴示范点打造</t>
  </si>
  <si>
    <t>对广峰、前坑、上演进行基础设施建设，全面提升村容、村貌。</t>
  </si>
  <si>
    <t>已完成。</t>
  </si>
  <si>
    <t>镇区塔庄村部地块收储改造</t>
  </si>
  <si>
    <t>6500平方米拟收储出让，提升镇区颜值。</t>
  </si>
  <si>
    <t>2019-2020</t>
  </si>
  <si>
    <t>9月报：已全部完成地块收储50亩。</t>
  </si>
  <si>
    <t>闽清北站至朱山拆迁安置区</t>
  </si>
  <si>
    <t>完成规划报批</t>
  </si>
  <si>
    <t>启动土地报批</t>
  </si>
  <si>
    <t>完成三通一平</t>
  </si>
  <si>
    <t>已经完成征地85%。</t>
  </si>
  <si>
    <t>毛忠勇</t>
  </si>
  <si>
    <t>山南大道拆迁安置区</t>
  </si>
  <si>
    <t>完成项目科研</t>
  </si>
  <si>
    <t>启动规划报批</t>
  </si>
  <si>
    <t>桔林卫生院扩建工程</t>
  </si>
  <si>
    <t>扩建桔林卫生院，建筑面积1000平方米</t>
  </si>
  <si>
    <t>完成项目设计、预算、招投标、勘探、图审等前期工作</t>
  </si>
  <si>
    <t>动建，累计完成工程量40%</t>
  </si>
  <si>
    <t>闽清县总医院
桔林乡</t>
  </si>
  <si>
    <t>林  光</t>
  </si>
  <si>
    <t>县妇幼保健院</t>
  </si>
  <si>
    <t>选址新建梅溪新城妇幼保健院按照100张床位规模和70个人员编制标准，建筑面积应达到8600㎡的“二级甲等”专科医院规模建设。2018年规划设计，2019年动建，2020年完成建设。</t>
  </si>
  <si>
    <t>招商洽谈</t>
  </si>
  <si>
    <t>完成项目签约</t>
  </si>
  <si>
    <t>卫健局已形成投商项目方案，拟报县招商办，由招商办统一包装宣传，争取社会资本办医。</t>
  </si>
  <si>
    <t>卫健局</t>
  </si>
  <si>
    <t>陈秀宜</t>
  </si>
  <si>
    <t>毛文檀</t>
  </si>
  <si>
    <t>民用爆炸物品仓库</t>
  </si>
  <si>
    <t>建筑面积800平方米、新增生产能务（若使功能）：民用爆炸物品储存。炸药库2痤，雷管库2座、值班室1座，安防设施，消防设施及避雷设施等.</t>
  </si>
  <si>
    <t>2020.10-
2021.10</t>
  </si>
  <si>
    <t>地形堪测、初步设计</t>
  </si>
  <si>
    <t>项目立项、选址论证</t>
  </si>
  <si>
    <t>环评、地质评估、预安评。</t>
  </si>
  <si>
    <t>目前项目已通过选址论证，地质灾害评估报告已完成，规划设计方案初步完成，正在进行环评、水保方案编制和预安全评价。金沙镇政府已于2019年10月24日牵头组织召开了乡镇用地规划调整听证会。同时自然资源局也正在土地利用规划调整和土地批文，待审批后县土地储备中心进行土地收储。</t>
  </si>
  <si>
    <t>物资总公司</t>
  </si>
  <si>
    <t>物资总公司
金沙镇</t>
  </si>
  <si>
    <t>邓新年</t>
  </si>
  <si>
    <t>陈良峰</t>
  </si>
  <si>
    <t>七、能源(7个)</t>
  </si>
  <si>
    <t>（一）续建类项目(1个)</t>
  </si>
  <si>
    <t>上莲风电场</t>
  </si>
  <si>
    <t>能源</t>
  </si>
  <si>
    <t>项目建设规模为48MW，主要建设内容包括：24台2MW级风力发电机组，1座110kV升压站。</t>
  </si>
  <si>
    <t>2018.5-2019.12</t>
  </si>
  <si>
    <t>风机基础浇筑完成，升压站电气设备安装完成50%；</t>
  </si>
  <si>
    <t xml:space="preserve">升压站电气设备安装完成，风机并网准备工作（风机吊装、并网视国网福州局送出线路完成情况而定）；           </t>
  </si>
  <si>
    <t xml:space="preserve">风机并网准备工作（风机吊装、并网视国网福州局送出线路完成情况而定）； </t>
  </si>
  <si>
    <t>风机并网，项目竣工。</t>
  </si>
  <si>
    <t>该项目正建设中，未竣工</t>
  </si>
  <si>
    <t>完成升压站整体消缺50%（升压站已具备带电条件、消缺部位为外墙、排水沟、室内装修等）、第二回路集电线中间电缆头制作及连接。23#、24#风机基础浇筑，23#、24#风机基础钢筋安装、24#机位锚栓组合件安装、21#道路转弯段扩挖。累计完成24/24风机平台、24/24基坑开挖，24/24台浇筑。完成6#、5#、4#、3#、2#、22#、21#、20#、19#、18#、17#、16#一二三段塔筒吊装、塔筒卸货7套、机舱卸货6个机位、叶片卸货4个机位</t>
  </si>
  <si>
    <t>连续雨天</t>
  </si>
  <si>
    <t>郑晓春
陈婉霞</t>
  </si>
  <si>
    <t>农业旅游能源指挥部</t>
  </si>
  <si>
    <t>农旅指挥部</t>
  </si>
  <si>
    <t>（二）新建类项目(3个）</t>
  </si>
  <si>
    <t>广安燃气管网铺设工程</t>
  </si>
  <si>
    <t>梅城镇
梅溪镇
坂东镇
池园镇
东桥镇</t>
  </si>
  <si>
    <t>建设燃气管网10公里</t>
  </si>
  <si>
    <t>完成燃气管网5.8公里</t>
  </si>
  <si>
    <t>累计完成燃气管网7.8公里</t>
  </si>
  <si>
    <t>累计完成燃气管网9.2公里</t>
  </si>
  <si>
    <t>累计完成燃气管网10公里</t>
  </si>
  <si>
    <t>9月报：已完成燃气管网建设10公里。</t>
  </si>
  <si>
    <t>闽清广安天然气有限公司</t>
  </si>
  <si>
    <t>刘拥河</t>
  </si>
  <si>
    <t>福州闽清乾上4#变、田中14#变、普贤变10kV田攸线等台区、线路新建改造工程</t>
  </si>
  <si>
    <t>对闽清县部份重载台区、低电压台区及老旧线路进行改造并新建台区满足新增负荷，总计新建、改造31个台区及线路。</t>
  </si>
  <si>
    <t>进行施工单位及建设物资招标</t>
  </si>
  <si>
    <t>完成工程总体进度30%</t>
  </si>
  <si>
    <t>完成工程总体进度70%</t>
  </si>
  <si>
    <t>完成工程总体进度100%</t>
  </si>
  <si>
    <t>线路建设无用地许可</t>
  </si>
  <si>
    <t>线路建设无环评，无需</t>
  </si>
  <si>
    <t>系统内开工令</t>
  </si>
  <si>
    <t>无征地无建筑，无需</t>
  </si>
  <si>
    <t>闽清县供电公司</t>
  </si>
  <si>
    <t>吕  鹏</t>
  </si>
  <si>
    <t>福州闽清上莲 风电110KV送出工程</t>
  </si>
  <si>
    <t>池园镇
上莲乡</t>
  </si>
  <si>
    <t>电压等级110kV，线路长度17.8km，共计51个塔基</t>
  </si>
  <si>
    <t>完成工程总量的90%</t>
  </si>
  <si>
    <t>福州公司项目闽清未立项</t>
  </si>
  <si>
    <t>线路建设无用地许可；有林地报批</t>
  </si>
  <si>
    <t>7月报：已完工。</t>
  </si>
  <si>
    <t>福州供电公司</t>
  </si>
  <si>
    <t>（三）谋划类项目(3个)</t>
  </si>
  <si>
    <t>东桥LNG气化站</t>
  </si>
  <si>
    <t>气化站及管网铺设，两个50立方低温储罐，计划用地15亩</t>
  </si>
  <si>
    <t>2019-2021.12</t>
  </si>
  <si>
    <t>镇总规调整</t>
  </si>
  <si>
    <t>燃气专项规划设计</t>
  </si>
  <si>
    <t>气化站专项规划设计</t>
  </si>
  <si>
    <t>前期手续办理</t>
  </si>
  <si>
    <t>汤国勤
陈峰</t>
  </si>
  <si>
    <t>林世忠</t>
  </si>
  <si>
    <t>海西天然气管网二期工程闽清段（福三线闽清段）</t>
  </si>
  <si>
    <t>梅溪镇
云龙乡
白樟镇
白中镇
金沙镇
坂东镇</t>
  </si>
  <si>
    <t>闽清段46km，管径800，设计输气量15.99亿方/年。建1个分输站，2个阀室。</t>
  </si>
  <si>
    <t>启动征地工作</t>
  </si>
  <si>
    <t>协调申报生态红线调整工作。</t>
  </si>
  <si>
    <t>中海福建天然气有限责任公司</t>
  </si>
  <si>
    <t>黄炳南</t>
  </si>
  <si>
    <t>闽清东桥110kV输变电工程</t>
  </si>
  <si>
    <t>新建变电站一座，新建110kV线路。</t>
  </si>
  <si>
    <t>福州供电公司委托福州电力设计院进行建设规模变化后的可研方案的编制工作，已对接东桥镇政府，重新进行了现场勘察，正在可研方案修编中。</t>
  </si>
  <si>
    <t>6月中旬，110kV东桥变规划的建设规模发生变化，原一二期工程改为一次性建设进行立项，项目可研和核准需重新开展工作。</t>
  </si>
  <si>
    <t>国网福州供电公司</t>
  </si>
  <si>
    <t>1-10月进度滞后项目汇总表</t>
  </si>
  <si>
    <t>总投资（万元）</t>
  </si>
  <si>
    <t>计划开工月份</t>
  </si>
  <si>
    <t>项目盘子</t>
  </si>
  <si>
    <t>滞后类型</t>
  </si>
  <si>
    <t>合计（77）</t>
  </si>
  <si>
    <t>梅城镇1项</t>
  </si>
  <si>
    <t>县重点</t>
  </si>
  <si>
    <t>开工滞后</t>
  </si>
  <si>
    <t>梅溪镇5项</t>
  </si>
  <si>
    <t>开工滞后
投资滞后</t>
  </si>
  <si>
    <t>投资滞后</t>
  </si>
  <si>
    <t>省、市、县重点</t>
  </si>
  <si>
    <t>云龙乡6项</t>
  </si>
  <si>
    <t>白樟镇3项</t>
  </si>
  <si>
    <t>金沙镇1项</t>
  </si>
  <si>
    <t>进展滞后</t>
  </si>
  <si>
    <t>白中镇1项</t>
  </si>
  <si>
    <t>坂东镇1项</t>
  </si>
  <si>
    <t>坂东污水管网（三期）</t>
  </si>
  <si>
    <t>塔庄镇3项</t>
  </si>
  <si>
    <t>省璜镇1项</t>
  </si>
  <si>
    <t>东桥镇13项</t>
  </si>
  <si>
    <t>市、县重点</t>
  </si>
  <si>
    <t>东桥畜牧兽医站房新建项目</t>
  </si>
  <si>
    <t>竣工滞后</t>
  </si>
  <si>
    <t>民政局1项</t>
  </si>
  <si>
    <t>住建局5项</t>
  </si>
  <si>
    <t>交通局6项</t>
  </si>
  <si>
    <t>水利局1项</t>
  </si>
  <si>
    <t>农业局2项</t>
  </si>
  <si>
    <t>公安局3项</t>
  </si>
  <si>
    <t>文化体育旅游局1项</t>
  </si>
  <si>
    <t>黄楮林保护区1项</t>
  </si>
  <si>
    <t>经开区9项</t>
  </si>
  <si>
    <t>白金公司3项</t>
  </si>
  <si>
    <t>城投公司7项</t>
  </si>
  <si>
    <t>科协1项</t>
  </si>
  <si>
    <t>水务公司1项</t>
  </si>
  <si>
    <t>闽清移动1项</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</si>
</sst>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_);[Red]\(0\)"/>
    <numFmt numFmtId="178" formatCode="0.00_);[Red]\(0.00\)"/>
    <numFmt numFmtId="179" formatCode="0_ "/>
  </numFmts>
  <fonts count="43">
    <font>
      <sz val="12"/>
      <name val="宋体"/>
      <charset val="134"/>
    </font>
    <font>
      <b/>
      <sz val="14"/>
      <name val="宋体"/>
      <charset val="134"/>
    </font>
    <font>
      <b/>
      <sz val="10"/>
      <name val="宋体"/>
      <charset val="134"/>
    </font>
    <font>
      <b/>
      <sz val="10"/>
      <name val="宋体"/>
      <charset val="134"/>
      <scheme val="minor"/>
    </font>
    <font>
      <sz val="11"/>
      <name val="宋体"/>
      <charset val="134"/>
    </font>
    <font>
      <sz val="11"/>
      <name val="宋体"/>
      <charset val="134"/>
      <scheme val="minor"/>
    </font>
    <font>
      <b/>
      <sz val="11"/>
      <name val="宋体"/>
      <charset val="134"/>
    </font>
    <font>
      <sz val="10"/>
      <name val="宋体"/>
      <charset val="134"/>
    </font>
    <font>
      <sz val="9"/>
      <name val="宋体"/>
      <charset val="134"/>
    </font>
    <font>
      <b/>
      <sz val="12"/>
      <name val="宋体"/>
      <charset val="134"/>
    </font>
    <font>
      <b/>
      <sz val="18"/>
      <name val="宋体"/>
      <charset val="134"/>
    </font>
    <font>
      <b/>
      <sz val="16"/>
      <name val="宋体"/>
      <charset val="134"/>
    </font>
    <font>
      <b/>
      <sz val="11"/>
      <name val="宋体"/>
      <charset val="134"/>
      <scheme val="minor"/>
    </font>
    <font>
      <sz val="11"/>
      <color rgb="FFFF0000"/>
      <name val="宋体"/>
      <charset val="134"/>
    </font>
    <font>
      <sz val="11"/>
      <color theme="1"/>
      <name val="宋体"/>
      <charset val="134"/>
    </font>
    <font>
      <sz val="18"/>
      <name val="宋体"/>
      <charset val="134"/>
    </font>
    <font>
      <sz val="11"/>
      <color indexed="10"/>
      <name val="宋体"/>
      <charset val="134"/>
    </font>
    <font>
      <sz val="14"/>
      <name val="宋体"/>
      <charset val="134"/>
      <scheme val="minor"/>
    </font>
    <font>
      <sz val="12"/>
      <name val="宋体"/>
      <charset val="134"/>
      <scheme val="minor"/>
    </font>
    <font>
      <sz val="11"/>
      <color rgb="FF333333"/>
      <name val="宋体"/>
      <charset val="134"/>
    </font>
    <font>
      <sz val="11"/>
      <color indexed="9"/>
      <name val="宋体"/>
      <charset val="134"/>
    </font>
    <font>
      <b/>
      <sz val="11"/>
      <color indexed="9"/>
      <name val="宋体"/>
      <charset val="134"/>
    </font>
    <font>
      <sz val="11"/>
      <color indexed="8"/>
      <name val="宋体"/>
      <charset val="134"/>
    </font>
    <font>
      <sz val="11"/>
      <color indexed="16"/>
      <name val="宋体"/>
      <charset val="134"/>
    </font>
    <font>
      <i/>
      <sz val="11"/>
      <color indexed="23"/>
      <name val="宋体"/>
      <charset val="134"/>
    </font>
    <font>
      <b/>
      <sz val="11"/>
      <color indexed="54"/>
      <name val="宋体"/>
      <charset val="134"/>
    </font>
    <font>
      <sz val="11"/>
      <color indexed="62"/>
      <name val="宋体"/>
      <charset val="134"/>
    </font>
    <font>
      <b/>
      <sz val="11"/>
      <color indexed="8"/>
      <name val="宋体"/>
      <charset val="134"/>
    </font>
    <font>
      <b/>
      <sz val="13"/>
      <color indexed="54"/>
      <name val="宋体"/>
      <charset val="134"/>
    </font>
    <font>
      <u/>
      <sz val="11"/>
      <color indexed="20"/>
      <name val="宋体"/>
      <charset val="134"/>
    </font>
    <font>
      <u/>
      <sz val="11"/>
      <color indexed="12"/>
      <name val="宋体"/>
      <charset val="134"/>
    </font>
    <font>
      <b/>
      <sz val="15"/>
      <color indexed="54"/>
      <name val="宋体"/>
      <charset val="134"/>
    </font>
    <font>
      <sz val="11"/>
      <color indexed="19"/>
      <name val="宋体"/>
      <charset val="134"/>
    </font>
    <font>
      <sz val="11"/>
      <color indexed="53"/>
      <name val="宋体"/>
      <charset val="134"/>
    </font>
    <font>
      <b/>
      <sz val="11"/>
      <color indexed="53"/>
      <name val="宋体"/>
      <charset val="134"/>
    </font>
    <font>
      <b/>
      <sz val="18"/>
      <color indexed="54"/>
      <name val="宋体"/>
      <charset val="134"/>
    </font>
    <font>
      <sz val="11"/>
      <color indexed="17"/>
      <name val="宋体"/>
      <charset val="134"/>
    </font>
    <font>
      <b/>
      <sz val="11"/>
      <color indexed="63"/>
      <name val="宋体"/>
      <charset val="134"/>
    </font>
    <font>
      <sz val="10"/>
      <name val="Helv"/>
      <charset val="0"/>
    </font>
    <font>
      <sz val="12"/>
      <color indexed="8"/>
      <name val="宋体"/>
      <charset val="134"/>
    </font>
    <font>
      <sz val="11"/>
      <name val="MS Gothic"/>
      <charset val="134"/>
    </font>
    <font>
      <u/>
      <sz val="11"/>
      <name val="宋体"/>
      <charset val="134"/>
    </font>
    <font>
      <vertAlign val="superscript"/>
      <sz val="11"/>
      <name val="宋体"/>
      <charset val="134"/>
    </font>
  </fonts>
  <fills count="23">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8" tint="0.6"/>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indexed="48"/>
        <bgColor indexed="64"/>
      </patternFill>
    </fill>
    <fill>
      <patternFill patternType="solid">
        <fgColor indexed="9"/>
        <bgColor indexed="64"/>
      </patternFill>
    </fill>
    <fill>
      <patternFill patternType="solid">
        <fgColor indexed="24"/>
        <bgColor indexed="64"/>
      </patternFill>
    </fill>
    <fill>
      <patternFill patternType="solid">
        <fgColor indexed="42"/>
        <bgColor indexed="64"/>
      </patternFill>
    </fill>
    <fill>
      <patternFill patternType="solid">
        <fgColor indexed="26"/>
        <bgColor indexed="64"/>
      </patternFill>
    </fill>
    <fill>
      <patternFill patternType="solid">
        <fgColor indexed="54"/>
        <bgColor indexed="64"/>
      </patternFill>
    </fill>
    <fill>
      <patternFill patternType="solid">
        <fgColor indexed="43"/>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67">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22" fillId="16" borderId="0" applyNumberFormat="0" applyBorder="0" applyAlignment="0" applyProtection="0">
      <alignment vertical="center"/>
    </xf>
    <xf numFmtId="0" fontId="26"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0" fillId="0" borderId="0"/>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2" fillId="19" borderId="22" applyNumberFormat="0" applyFont="0" applyAlignment="0" applyProtection="0">
      <alignment vertical="center"/>
    </xf>
    <xf numFmtId="0" fontId="20" fillId="8"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xf numFmtId="0" fontId="24" fillId="0" borderId="0" applyNumberFormat="0" applyFill="0" applyBorder="0" applyAlignment="0" applyProtection="0">
      <alignment vertical="center"/>
    </xf>
    <xf numFmtId="0" fontId="0" fillId="0" borderId="0"/>
    <xf numFmtId="0" fontId="31" fillId="0" borderId="21" applyNumberFormat="0" applyFill="0" applyAlignment="0" applyProtection="0">
      <alignment vertical="center"/>
    </xf>
    <xf numFmtId="0" fontId="28" fillId="0" borderId="21" applyNumberFormat="0" applyFill="0" applyAlignment="0" applyProtection="0">
      <alignment vertical="center"/>
    </xf>
    <xf numFmtId="0" fontId="20" fillId="14" borderId="0" applyNumberFormat="0" applyBorder="0" applyAlignment="0" applyProtection="0">
      <alignment vertical="center"/>
    </xf>
    <xf numFmtId="0" fontId="25" fillId="0" borderId="18" applyNumberFormat="0" applyFill="0" applyAlignment="0" applyProtection="0">
      <alignment vertical="center"/>
    </xf>
    <xf numFmtId="0" fontId="20" fillId="8" borderId="0" applyNumberFormat="0" applyBorder="0" applyAlignment="0" applyProtection="0">
      <alignment vertical="center"/>
    </xf>
    <xf numFmtId="0" fontId="37" fillId="16" borderId="24" applyNumberFormat="0" applyAlignment="0" applyProtection="0">
      <alignment vertical="center"/>
    </xf>
    <xf numFmtId="0" fontId="34" fillId="16" borderId="19" applyNumberFormat="0" applyAlignment="0" applyProtection="0">
      <alignment vertical="center"/>
    </xf>
    <xf numFmtId="0" fontId="0" fillId="0" borderId="0"/>
    <xf numFmtId="0" fontId="21" fillId="7" borderId="17" applyNumberFormat="0" applyAlignment="0" applyProtection="0">
      <alignment vertical="center"/>
    </xf>
    <xf numFmtId="0" fontId="22" fillId="18" borderId="0" applyNumberFormat="0" applyBorder="0" applyAlignment="0" applyProtection="0">
      <alignment vertical="center"/>
    </xf>
    <xf numFmtId="0" fontId="20" fillId="22" borderId="0" applyNumberFormat="0" applyBorder="0" applyAlignment="0" applyProtection="0">
      <alignment vertical="center"/>
    </xf>
    <xf numFmtId="0" fontId="33" fillId="0" borderId="23" applyNumberFormat="0" applyFill="0" applyAlignment="0" applyProtection="0">
      <alignment vertical="center"/>
    </xf>
    <xf numFmtId="0" fontId="27" fillId="0" borderId="20" applyNumberFormat="0" applyFill="0" applyAlignment="0" applyProtection="0">
      <alignment vertical="center"/>
    </xf>
    <xf numFmtId="0" fontId="36" fillId="18" borderId="0" applyNumberFormat="0" applyBorder="0" applyAlignment="0" applyProtection="0">
      <alignment vertical="center"/>
    </xf>
    <xf numFmtId="0" fontId="32" fillId="21" borderId="0" applyNumberFormat="0" applyBorder="0" applyAlignment="0" applyProtection="0">
      <alignment vertical="center"/>
    </xf>
    <xf numFmtId="0" fontId="22" fillId="10" borderId="0" applyNumberFormat="0" applyBorder="0" applyAlignment="0" applyProtection="0">
      <alignment vertical="center"/>
    </xf>
    <xf numFmtId="0" fontId="20" fillId="15" borderId="0" applyNumberFormat="0" applyBorder="0" applyAlignment="0" applyProtection="0">
      <alignment vertical="center"/>
    </xf>
    <xf numFmtId="0" fontId="0" fillId="0" borderId="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22" fillId="19" borderId="0" applyNumberFormat="0" applyBorder="0" applyAlignment="0" applyProtection="0">
      <alignment vertical="center"/>
    </xf>
    <xf numFmtId="0" fontId="0" fillId="0" borderId="0">
      <protection locked="0"/>
    </xf>
    <xf numFmtId="0" fontId="22" fillId="8" borderId="0" applyNumberFormat="0" applyBorder="0" applyAlignment="0" applyProtection="0">
      <alignment vertical="center"/>
    </xf>
    <xf numFmtId="0" fontId="20" fillId="7" borderId="0" applyNumberFormat="0" applyBorder="0" applyAlignment="0" applyProtection="0">
      <alignment vertical="center"/>
    </xf>
    <xf numFmtId="0" fontId="20" fillId="13" borderId="0" applyNumberFormat="0" applyBorder="0" applyAlignment="0" applyProtection="0">
      <alignment vertical="center"/>
    </xf>
    <xf numFmtId="0" fontId="22" fillId="19" borderId="0" applyNumberFormat="0" applyBorder="0" applyAlignment="0" applyProtection="0">
      <alignment vertical="center"/>
    </xf>
    <xf numFmtId="0" fontId="22" fillId="21" borderId="0" applyNumberFormat="0" applyBorder="0" applyAlignment="0" applyProtection="0">
      <alignment vertical="center"/>
    </xf>
    <xf numFmtId="0" fontId="20" fillId="20" borderId="0" applyNumberFormat="0" applyBorder="0" applyAlignment="0" applyProtection="0">
      <alignment vertical="center"/>
    </xf>
    <xf numFmtId="0" fontId="22" fillId="10" borderId="0" applyNumberFormat="0" applyBorder="0" applyAlignment="0" applyProtection="0">
      <alignment vertical="center"/>
    </xf>
    <xf numFmtId="0" fontId="20" fillId="17" borderId="0" applyNumberFormat="0" applyBorder="0" applyAlignment="0" applyProtection="0">
      <alignment vertical="center"/>
    </xf>
    <xf numFmtId="0" fontId="20" fillId="12" borderId="0" applyNumberFormat="0" applyBorder="0" applyAlignment="0" applyProtection="0">
      <alignment vertical="center"/>
    </xf>
    <xf numFmtId="0" fontId="0" fillId="0" borderId="0"/>
    <xf numFmtId="0" fontId="22" fillId="6" borderId="0" applyNumberFormat="0" applyBorder="0" applyAlignment="0" applyProtection="0">
      <alignment vertical="center"/>
    </xf>
    <xf numFmtId="0" fontId="0" fillId="0" borderId="0"/>
    <xf numFmtId="0" fontId="20" fillId="6" borderId="0" applyNumberFormat="0" applyBorder="0" applyAlignment="0" applyProtection="0">
      <alignment vertical="center"/>
    </xf>
    <xf numFmtId="0" fontId="0" fillId="0" borderId="0"/>
    <xf numFmtId="0" fontId="0" fillId="0" borderId="0">
      <protection locked="0"/>
    </xf>
    <xf numFmtId="0" fontId="0" fillId="0" borderId="0"/>
    <xf numFmtId="0" fontId="0" fillId="0" borderId="0"/>
    <xf numFmtId="0" fontId="0" fillId="0" borderId="0"/>
    <xf numFmtId="0" fontId="0" fillId="0" borderId="0">
      <protection locked="0"/>
    </xf>
    <xf numFmtId="0" fontId="38" fillId="0" borderId="0"/>
    <xf numFmtId="0" fontId="0" fillId="0" borderId="0"/>
    <xf numFmtId="0" fontId="39" fillId="0" borderId="0"/>
  </cellStyleXfs>
  <cellXfs count="371">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alignment horizontal="center" vertical="center"/>
    </xf>
    <xf numFmtId="0" fontId="4" fillId="0" borderId="1" xfId="64" applyNumberFormat="1" applyFont="1" applyFill="1" applyBorder="1" applyAlignment="1">
      <alignment horizontal="left" vertical="center" wrapText="1"/>
    </xf>
    <xf numFmtId="0" fontId="4" fillId="0" borderId="1" xfId="64" applyNumberFormat="1" applyFont="1" applyFill="1" applyBorder="1" applyAlignment="1">
      <alignment horizontal="center" vertical="center" wrapText="1"/>
    </xf>
    <xf numFmtId="0" fontId="4" fillId="0" borderId="1" xfId="0" applyFont="1" applyFill="1" applyBorder="1" applyAlignment="1">
      <alignment horizontal="center" vertical="center"/>
    </xf>
    <xf numFmtId="10" fontId="0"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2" xfId="64" applyNumberFormat="1" applyFont="1" applyFill="1" applyBorder="1" applyAlignment="1">
      <alignment horizontal="center" vertical="center" wrapText="1"/>
    </xf>
    <xf numFmtId="0" fontId="6" fillId="0" borderId="3" xfId="64" applyNumberFormat="1" applyFont="1" applyFill="1" applyBorder="1" applyAlignment="1">
      <alignment horizontal="left" vertical="center" wrapText="1"/>
    </xf>
    <xf numFmtId="0" fontId="4" fillId="0" borderId="1" xfId="54" applyFont="1" applyFill="1" applyBorder="1" applyAlignment="1">
      <alignment horizontal="left" vertical="center" wrapText="1"/>
    </xf>
    <xf numFmtId="0" fontId="4" fillId="0" borderId="1" xfId="54"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1" xfId="20" applyNumberFormat="1" applyFont="1" applyFill="1" applyBorder="1" applyAlignment="1">
      <alignment horizontal="left" vertical="center" wrapText="1"/>
    </xf>
    <xf numFmtId="0" fontId="4" fillId="0" borderId="1" xfId="22" applyNumberFormat="1" applyFont="1" applyFill="1" applyBorder="1" applyAlignment="1">
      <alignment horizontal="center" vertical="center" wrapText="1"/>
    </xf>
    <xf numFmtId="0" fontId="4" fillId="0" borderId="1" xfId="20" applyNumberFormat="1" applyFont="1" applyFill="1" applyBorder="1" applyAlignment="1">
      <alignment horizontal="center" vertical="center" wrapText="1"/>
    </xf>
    <xf numFmtId="0" fontId="5" fillId="0" borderId="1" xfId="20" applyNumberFormat="1" applyFont="1" applyFill="1" applyBorder="1" applyAlignment="1">
      <alignment horizontal="center" vertical="center" wrapText="1"/>
    </xf>
    <xf numFmtId="0" fontId="5" fillId="0" borderId="1" xfId="22"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4" fillId="0" borderId="1" xfId="54"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2" xfId="54" applyFont="1" applyFill="1" applyBorder="1" applyAlignment="1">
      <alignment horizontal="center" vertical="center" wrapText="1"/>
    </xf>
    <xf numFmtId="0" fontId="6" fillId="0" borderId="3" xfId="54"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64"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xf>
    <xf numFmtId="0" fontId="4" fillId="0" borderId="1" xfId="54"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4" fillId="0" borderId="1" xfId="62" applyFont="1" applyFill="1" applyBorder="1" applyAlignment="1">
      <alignment horizontal="center" vertical="center" wrapText="1"/>
    </xf>
    <xf numFmtId="0" fontId="5" fillId="0" borderId="1" xfId="20" applyNumberFormat="1" applyFont="1" applyFill="1" applyBorder="1" applyAlignment="1" applyProtection="1">
      <alignment horizontal="center" vertical="center" wrapText="1"/>
      <protection locked="0"/>
    </xf>
    <xf numFmtId="0" fontId="4" fillId="0" borderId="1" xfId="20" applyNumberFormat="1" applyFont="1" applyFill="1" applyBorder="1" applyAlignment="1" applyProtection="1">
      <alignment horizontal="center" vertical="center" wrapText="1"/>
      <protection locked="0"/>
    </xf>
    <xf numFmtId="0" fontId="5" fillId="0" borderId="1" xfId="54"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4" fillId="0" borderId="1" xfId="54" applyFont="1" applyFill="1" applyBorder="1" applyAlignment="1" applyProtection="1">
      <alignment horizontal="left" vertical="center" wrapText="1"/>
    </xf>
    <xf numFmtId="57" fontId="5" fillId="0" borderId="1" xfId="54" applyNumberFormat="1" applyFont="1" applyFill="1" applyBorder="1" applyAlignment="1">
      <alignment horizontal="center" vertical="center" wrapText="1"/>
    </xf>
    <xf numFmtId="0" fontId="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lignment vertical="center"/>
    </xf>
    <xf numFmtId="0" fontId="7" fillId="0" borderId="0" xfId="0" applyFont="1" applyFill="1">
      <alignment vertical="center"/>
    </xf>
    <xf numFmtId="0" fontId="0" fillId="0" borderId="0" xfId="0" applyFont="1" applyFill="1">
      <alignment vertical="center"/>
    </xf>
    <xf numFmtId="0" fontId="4" fillId="2" borderId="0" xfId="0" applyFont="1" applyFill="1">
      <alignment vertical="center"/>
    </xf>
    <xf numFmtId="0" fontId="4"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Border="1" applyAlignment="1"/>
    <xf numFmtId="0" fontId="4" fillId="0" borderId="0" xfId="0" applyFont="1" applyFill="1" applyAlignment="1"/>
    <xf numFmtId="0" fontId="6"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pplyProtection="1">
      <alignment vertical="center"/>
    </xf>
    <xf numFmtId="0" fontId="6" fillId="0" borderId="0" xfId="0" applyFont="1" applyFill="1" applyAlignment="1" applyProtection="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lignment vertical="center"/>
    </xf>
    <xf numFmtId="0" fontId="5" fillId="0" borderId="0" xfId="0" applyFont="1" applyFill="1" applyAlignment="1">
      <alignment horizontal="center" vertical="center"/>
    </xf>
    <xf numFmtId="10" fontId="4" fillId="0" borderId="0" xfId="0" applyNumberFormat="1" applyFont="1" applyFill="1" applyAlignment="1">
      <alignment horizontal="center" vertical="center"/>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4" fillId="0" borderId="1"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1" xfId="0" applyFont="1" applyFill="1" applyBorder="1">
      <alignment vertical="center"/>
    </xf>
    <xf numFmtId="0" fontId="4" fillId="0" borderId="1" xfId="0" applyFont="1" applyFill="1" applyBorder="1" applyAlignment="1">
      <alignment vertical="center"/>
    </xf>
    <xf numFmtId="0" fontId="4" fillId="0" borderId="1" xfId="54"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lignment vertical="center"/>
    </xf>
    <xf numFmtId="0" fontId="7" fillId="0" borderId="1" xfId="0" applyFont="1" applyFill="1" applyBorder="1" applyAlignment="1">
      <alignment horizontal="center" vertical="center" wrapText="1"/>
    </xf>
    <xf numFmtId="0" fontId="4" fillId="0" borderId="1" xfId="54" applyFont="1" applyFill="1" applyBorder="1" applyAlignment="1">
      <alignment horizontal="left" vertical="center" wrapText="1"/>
    </xf>
    <xf numFmtId="0" fontId="4" fillId="0" borderId="1" xfId="65" applyNumberFormat="1" applyFont="1" applyFill="1" applyBorder="1" applyAlignment="1">
      <alignment horizontal="left" vertical="center" wrapText="1"/>
    </xf>
    <xf numFmtId="0" fontId="4" fillId="0" borderId="1" xfId="64"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0" fontId="4" fillId="0" borderId="7"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176" fontId="6" fillId="0" borderId="1" xfId="0" applyNumberFormat="1" applyFont="1" applyFill="1" applyBorder="1" applyAlignment="1">
      <alignment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177" fontId="4" fillId="0" borderId="6" xfId="54" applyNumberFormat="1" applyFont="1" applyFill="1" applyBorder="1" applyAlignment="1">
      <alignment horizontal="center" vertical="center"/>
    </xf>
    <xf numFmtId="177" fontId="4" fillId="0" borderId="6" xfId="0" applyNumberFormat="1" applyFont="1" applyFill="1" applyBorder="1" applyAlignment="1">
      <alignment horizontal="center" vertical="center" wrapText="1"/>
    </xf>
    <xf numFmtId="178" fontId="4" fillId="0" borderId="6" xfId="0" applyNumberFormat="1"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64"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40" applyFont="1" applyFill="1" applyBorder="1" applyAlignment="1">
      <alignment horizontal="center" vertical="center" wrapText="1"/>
    </xf>
    <xf numFmtId="0" fontId="4" fillId="0" borderId="1" xfId="65" applyNumberFormat="1" applyFont="1" applyFill="1" applyBorder="1" applyAlignment="1">
      <alignment horizontal="center" vertical="center" wrapText="1"/>
    </xf>
    <xf numFmtId="0" fontId="4" fillId="0" borderId="1" xfId="65" applyFont="1" applyFill="1" applyBorder="1" applyAlignment="1">
      <alignment vertical="center" wrapText="1"/>
    </xf>
    <xf numFmtId="0" fontId="4" fillId="0" borderId="1" xfId="65"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4" fillId="0" borderId="1" xfId="20" applyFont="1" applyFill="1" applyBorder="1" applyAlignment="1">
      <alignment horizontal="left" vertical="center" wrapText="1"/>
    </xf>
    <xf numFmtId="0" fontId="4" fillId="0" borderId="1" xfId="2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4" fillId="0" borderId="1" xfId="65" applyFont="1" applyFill="1" applyBorder="1" applyAlignment="1">
      <alignment horizontal="center" vertical="center" wrapText="1"/>
    </xf>
    <xf numFmtId="0" fontId="4" fillId="0" borderId="1" xfId="65" applyFont="1" applyFill="1" applyBorder="1" applyAlignment="1" applyProtection="1">
      <alignment horizontal="center" vertical="center" wrapText="1"/>
    </xf>
    <xf numFmtId="0" fontId="4" fillId="0" borderId="1" xfId="54" applyNumberFormat="1" applyFont="1" applyFill="1" applyBorder="1" applyAlignment="1" applyProtection="1">
      <alignment horizontal="center" vertical="center" wrapText="1"/>
    </xf>
    <xf numFmtId="0" fontId="4" fillId="0" borderId="7" xfId="0" applyNumberFormat="1"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lignment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65" applyFont="1" applyFill="1" applyBorder="1" applyAlignment="1" applyProtection="1">
      <alignment horizontal="center" vertical="center" wrapText="1"/>
    </xf>
    <xf numFmtId="0" fontId="5" fillId="0" borderId="1" xfId="64" applyNumberFormat="1" applyFont="1" applyFill="1" applyBorder="1" applyAlignment="1">
      <alignment horizontal="center" vertical="center" wrapText="1"/>
    </xf>
    <xf numFmtId="0" fontId="5" fillId="0" borderId="1" xfId="54"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49" fontId="5" fillId="0"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lignment vertical="center"/>
    </xf>
    <xf numFmtId="0" fontId="5"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6" fillId="2" borderId="15" xfId="0" applyFont="1" applyFill="1" applyBorder="1" applyAlignment="1" applyProtection="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6" fillId="0" borderId="4" xfId="0" applyFont="1" applyFill="1" applyBorder="1" applyAlignment="1">
      <alignment horizontal="center" vertical="center"/>
    </xf>
    <xf numFmtId="10" fontId="6" fillId="0" borderId="4" xfId="0" applyNumberFormat="1" applyFont="1" applyFill="1" applyBorder="1" applyAlignment="1">
      <alignment horizontal="center" vertical="center"/>
    </xf>
    <xf numFmtId="0" fontId="6" fillId="0" borderId="4" xfId="0" applyFont="1" applyFill="1" applyBorder="1" applyAlignment="1">
      <alignment horizontal="left" vertical="center"/>
    </xf>
    <xf numFmtId="10" fontId="4"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xf>
    <xf numFmtId="10" fontId="6" fillId="2"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0" fontId="4" fillId="0" borderId="6" xfId="0" applyFont="1" applyFill="1" applyBorder="1" applyAlignment="1">
      <alignment horizontal="center" vertical="center"/>
    </xf>
    <xf numFmtId="10" fontId="4"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10"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0"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0"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13" fillId="0" borderId="1" xfId="54" applyFont="1" applyFill="1" applyBorder="1" applyAlignment="1">
      <alignment vertical="center" wrapText="1"/>
    </xf>
    <xf numFmtId="0" fontId="14" fillId="4" borderId="1" xfId="0" applyFont="1" applyFill="1" applyBorder="1" applyAlignment="1">
      <alignment horizontal="left" vertical="center" wrapText="1"/>
    </xf>
    <xf numFmtId="10" fontId="4" fillId="0" borderId="7"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 xfId="54" applyFont="1" applyFill="1" applyBorder="1" applyAlignment="1" applyProtection="1">
      <alignment horizontal="center" vertical="center" wrapText="1"/>
      <protection locked="0"/>
    </xf>
    <xf numFmtId="0" fontId="6" fillId="0" borderId="1" xfId="54" applyFont="1" applyFill="1" applyBorder="1" applyAlignment="1" applyProtection="1">
      <alignment horizontal="center" vertical="center" wrapText="1"/>
    </xf>
    <xf numFmtId="0" fontId="4" fillId="0" borderId="1" xfId="54" applyNumberFormat="1" applyFont="1" applyFill="1" applyBorder="1" applyAlignment="1">
      <alignment horizontal="center" vertical="center" wrapText="1"/>
    </xf>
    <xf numFmtId="0" fontId="4" fillId="0" borderId="1" xfId="54"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22" applyFont="1" applyFill="1" applyBorder="1" applyAlignment="1">
      <alignment horizontal="center" vertical="center" wrapText="1"/>
    </xf>
    <xf numFmtId="0" fontId="4" fillId="0" borderId="1" xfId="54"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6"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center" vertical="center"/>
    </xf>
    <xf numFmtId="0" fontId="4" fillId="0" borderId="1" xfId="0" applyFont="1" applyFill="1" applyBorder="1" applyAlignment="1">
      <alignment horizontal="justify" vertical="center"/>
    </xf>
    <xf numFmtId="0" fontId="4" fillId="0" borderId="1" xfId="20" applyNumberFormat="1"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22" applyNumberFormat="1" applyFont="1" applyFill="1" applyBorder="1" applyAlignment="1">
      <alignment horizontal="center" vertical="center" wrapText="1"/>
    </xf>
    <xf numFmtId="0" fontId="4" fillId="0" borderId="1" xfId="22" applyNumberFormat="1" applyFont="1" applyFill="1" applyBorder="1" applyAlignment="1">
      <alignment horizontal="left" vertical="center" wrapText="1"/>
    </xf>
    <xf numFmtId="0" fontId="4" fillId="0" borderId="1" xfId="58"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0" fontId="4" fillId="0" borderId="1" xfId="62" applyFont="1" applyFill="1" applyBorder="1" applyAlignment="1">
      <alignment horizontal="left" vertical="center" wrapText="1"/>
    </xf>
    <xf numFmtId="0" fontId="0" fillId="0" borderId="1" xfId="64"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 xfId="2"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4" fillId="0" borderId="1" xfId="62" applyFont="1" applyFill="1" applyBorder="1" applyAlignment="1" applyProtection="1">
      <alignment horizontal="center" vertical="center" wrapText="1"/>
    </xf>
    <xf numFmtId="0" fontId="4" fillId="0" borderId="1" xfId="63" applyFont="1" applyFill="1" applyBorder="1" applyAlignment="1" applyProtection="1">
      <alignment horizontal="center" vertical="center" wrapText="1"/>
    </xf>
    <xf numFmtId="0" fontId="4" fillId="0" borderId="1" xfId="44"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54" applyFont="1" applyFill="1" applyBorder="1" applyAlignment="1">
      <alignment horizontal="center" vertical="center" wrapText="1"/>
    </xf>
    <xf numFmtId="0" fontId="5" fillId="0" borderId="1" xfId="22" applyNumberFormat="1"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0" borderId="1" xfId="20" applyNumberFormat="1" applyFont="1" applyFill="1" applyBorder="1" applyAlignment="1">
      <alignment horizontal="center" vertical="center" wrapText="1"/>
    </xf>
    <xf numFmtId="0" fontId="5" fillId="0" borderId="1" xfId="0" applyFont="1" applyFill="1" applyBorder="1" applyAlignment="1">
      <alignment horizontal="center"/>
    </xf>
    <xf numFmtId="57" fontId="5" fillId="0" borderId="1" xfId="0" applyNumberFormat="1" applyFont="1" applyFill="1" applyBorder="1" applyAlignment="1">
      <alignment horizontal="center" vertical="center" wrapText="1"/>
    </xf>
    <xf numFmtId="0" fontId="5" fillId="0" borderId="1" xfId="62" applyNumberFormat="1" applyFont="1" applyFill="1" applyBorder="1" applyAlignment="1">
      <alignment horizontal="center" vertical="center" wrapText="1"/>
    </xf>
    <xf numFmtId="10" fontId="4" fillId="0" borderId="1" xfId="54"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4" fillId="3" borderId="1" xfId="0" applyNumberFormat="1" applyFont="1" applyFill="1" applyBorder="1" applyAlignment="1" applyProtection="1">
      <alignment horizontal="left" vertical="center" wrapText="1"/>
    </xf>
    <xf numFmtId="0" fontId="4" fillId="0" borderId="15" xfId="0" applyFont="1" applyFill="1" applyBorder="1" applyAlignment="1">
      <alignment horizontal="left" vertical="center" wrapText="1"/>
    </xf>
    <xf numFmtId="0" fontId="4" fillId="3"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0" borderId="6" xfId="0" applyFont="1" applyFill="1" applyBorder="1" applyAlignment="1">
      <alignment horizontal="center" vertical="center" wrapText="1"/>
    </xf>
    <xf numFmtId="0" fontId="14" fillId="0" borderId="1" xfId="54" applyFont="1" applyFill="1" applyBorder="1" applyAlignment="1">
      <alignment horizontal="center" vertical="center" wrapText="1"/>
    </xf>
    <xf numFmtId="0" fontId="14" fillId="2" borderId="1" xfId="54" applyFont="1" applyFill="1" applyBorder="1" applyAlignment="1">
      <alignment horizontal="lef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0" fontId="0" fillId="0" borderId="1" xfId="0" applyFont="1" applyFill="1" applyBorder="1" applyAlignment="1">
      <alignment horizontal="center" vertical="center" wrapText="1"/>
    </xf>
    <xf numFmtId="0" fontId="4" fillId="0" borderId="6" xfId="64" applyNumberFormat="1" applyFont="1" applyFill="1" applyBorder="1" applyAlignment="1">
      <alignment horizontal="center" vertical="center" wrapText="1"/>
    </xf>
    <xf numFmtId="0" fontId="8" fillId="0" borderId="1" xfId="54" applyNumberFormat="1" applyFont="1" applyFill="1" applyBorder="1" applyAlignment="1">
      <alignment horizontal="center" vertical="center" wrapText="1"/>
    </xf>
    <xf numFmtId="0" fontId="8" fillId="0" borderId="1" xfId="54" applyFont="1" applyFill="1" applyBorder="1" applyAlignment="1">
      <alignment wrapText="1"/>
    </xf>
    <xf numFmtId="0" fontId="4" fillId="0" borderId="1" xfId="61" applyNumberFormat="1" applyFont="1" applyFill="1" applyBorder="1" applyAlignment="1">
      <alignment horizontal="center" vertical="center" wrapText="1"/>
    </xf>
    <xf numFmtId="0" fontId="4" fillId="0" borderId="0" xfId="54" applyFont="1" applyFill="1" applyAlignment="1">
      <alignment horizontal="center"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wrapText="1"/>
    </xf>
    <xf numFmtId="0" fontId="4" fillId="0" borderId="1" xfId="0" applyFont="1" applyFill="1" applyBorder="1" applyAlignment="1">
      <alignment horizontal="center"/>
    </xf>
    <xf numFmtId="0" fontId="4" fillId="0" borderId="1" xfId="0" applyFont="1" applyFill="1" applyBorder="1" applyAlignment="1" applyProtection="1">
      <alignment horizontal="center" vertical="center"/>
    </xf>
    <xf numFmtId="0" fontId="0" fillId="0" borderId="1" xfId="54" applyFont="1" applyFill="1" applyBorder="1" applyAlignment="1">
      <alignment horizontal="center" vertical="center" wrapText="1"/>
    </xf>
    <xf numFmtId="0" fontId="4" fillId="0" borderId="1" xfId="60" applyFont="1" applyFill="1" applyBorder="1" applyAlignment="1">
      <alignment horizontal="left" vertical="center" wrapText="1"/>
    </xf>
    <xf numFmtId="0" fontId="4" fillId="0" borderId="5" xfId="0" applyFont="1" applyFill="1" applyBorder="1">
      <alignment vertical="center"/>
    </xf>
    <xf numFmtId="0" fontId="4" fillId="0" borderId="1" xfId="0" applyNumberFormat="1" applyFont="1" applyFill="1" applyBorder="1" applyAlignment="1">
      <alignment horizontal="justify" vertical="center" wrapText="1"/>
    </xf>
    <xf numFmtId="0" fontId="4" fillId="0" borderId="1" xfId="54" applyFont="1" applyFill="1" applyBorder="1" applyAlignment="1" applyProtection="1">
      <alignment horizontal="center" vertical="center" wrapText="1"/>
      <protection locked="0"/>
    </xf>
    <xf numFmtId="0" fontId="5" fillId="0" borderId="1" xfId="0" applyFont="1" applyFill="1" applyBorder="1" applyAlignment="1">
      <alignment horizontal="left" vertical="center"/>
    </xf>
    <xf numFmtId="0" fontId="4" fillId="0" borderId="1" xfId="62" applyNumberFormat="1" applyFont="1" applyFill="1" applyBorder="1" applyAlignment="1" applyProtection="1">
      <alignment horizontal="center" vertical="center" wrapText="1"/>
    </xf>
    <xf numFmtId="0" fontId="4" fillId="0" borderId="1" xfId="62" applyFont="1" applyFill="1" applyBorder="1" applyAlignment="1" applyProtection="1">
      <alignment horizontal="left" vertical="center" wrapText="1"/>
    </xf>
    <xf numFmtId="0" fontId="4" fillId="0" borderId="1" xfId="63"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protection locked="0"/>
    </xf>
    <xf numFmtId="179" fontId="4" fillId="0" borderId="1" xfId="54" applyNumberFormat="1" applyFont="1" applyFill="1" applyBorder="1" applyAlignment="1">
      <alignment horizontal="center" vertical="center" wrapText="1"/>
    </xf>
    <xf numFmtId="0" fontId="4" fillId="0" borderId="1" xfId="20" applyNumberFormat="1" applyFont="1" applyFill="1" applyBorder="1" applyAlignment="1" applyProtection="1">
      <alignment horizontal="center" vertical="center" wrapText="1"/>
      <protection locked="0"/>
    </xf>
    <xf numFmtId="0" fontId="4" fillId="0" borderId="1" xfId="2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protection locked="0"/>
    </xf>
    <xf numFmtId="0" fontId="4" fillId="0" borderId="1" xfId="54" applyNumberFormat="1" applyFont="1" applyFill="1" applyBorder="1" applyAlignment="1">
      <alignment horizontal="left" vertical="center" wrapText="1"/>
    </xf>
    <xf numFmtId="49" fontId="5" fillId="0" borderId="1" xfId="20" applyNumberFormat="1" applyFont="1" applyFill="1" applyBorder="1" applyAlignment="1">
      <alignment horizontal="center" vertical="center" wrapText="1"/>
    </xf>
    <xf numFmtId="0" fontId="5" fillId="0" borderId="1" xfId="20" applyFont="1" applyFill="1" applyBorder="1" applyAlignment="1">
      <alignment horizontal="center" vertical="center" wrapText="1"/>
    </xf>
    <xf numFmtId="0" fontId="5" fillId="0" borderId="1" xfId="54" applyNumberFormat="1" applyFont="1" applyFill="1" applyBorder="1" applyAlignment="1">
      <alignment horizontal="center" vertical="center" wrapText="1"/>
    </xf>
    <xf numFmtId="49" fontId="5" fillId="0" borderId="1" xfId="54" applyNumberFormat="1" applyFont="1" applyFill="1" applyBorder="1" applyAlignment="1">
      <alignment horizontal="center" vertical="center" wrapText="1"/>
    </xf>
    <xf numFmtId="57" fontId="5" fillId="0" borderId="1" xfId="54"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1" xfId="54"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xf>
    <xf numFmtId="0" fontId="5" fillId="0" borderId="1" xfId="62" applyNumberFormat="1" applyFont="1" applyFill="1" applyBorder="1" applyAlignment="1" applyProtection="1">
      <alignment horizontal="center" vertical="center" wrapText="1"/>
    </xf>
    <xf numFmtId="0" fontId="5" fillId="0" borderId="1" xfId="62" applyFont="1" applyFill="1" applyBorder="1" applyAlignment="1" applyProtection="1">
      <alignment horizontal="center" vertical="center" wrapText="1"/>
    </xf>
    <xf numFmtId="0" fontId="5" fillId="0" borderId="1" xfId="62"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5" fillId="0" borderId="5" xfId="2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59" applyFont="1" applyFill="1" applyBorder="1" applyAlignment="1" applyProtection="1">
      <alignment horizontal="center" vertical="center" wrapText="1"/>
    </xf>
    <xf numFmtId="176"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0" fontId="4" fillId="4" borderId="1" xfId="64" applyNumberFormat="1" applyFont="1" applyFill="1" applyBorder="1" applyAlignment="1">
      <alignment horizontal="left" vertical="center" wrapText="1"/>
    </xf>
    <xf numFmtId="0" fontId="4" fillId="0" borderId="1" xfId="22" applyFont="1" applyFill="1" applyBorder="1" applyAlignment="1">
      <alignment horizontal="left" vertical="center" wrapText="1"/>
    </xf>
    <xf numFmtId="0" fontId="4" fillId="5" borderId="1" xfId="0" applyFont="1" applyFill="1" applyBorder="1" applyAlignment="1">
      <alignment horizontal="left" vertical="center" wrapText="1"/>
    </xf>
    <xf numFmtId="0" fontId="17" fillId="0" borderId="1" xfId="54"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59" applyFont="1" applyFill="1" applyBorder="1" applyAlignment="1" applyProtection="1">
      <alignment horizontal="left" vertical="center" wrapText="1"/>
    </xf>
    <xf numFmtId="0" fontId="4" fillId="0" borderId="1" xfId="20" applyFont="1" applyFill="1" applyBorder="1" applyAlignment="1" applyProtection="1">
      <alignment horizontal="center" vertical="center" wrapText="1"/>
    </xf>
    <xf numFmtId="0" fontId="4" fillId="0" borderId="5" xfId="0" applyFont="1" applyFill="1" applyBorder="1" applyAlignment="1">
      <alignment horizontal="left" vertical="center"/>
    </xf>
    <xf numFmtId="0" fontId="4" fillId="0" borderId="1" xfId="62" applyFont="1" applyFill="1" applyBorder="1" applyAlignment="1">
      <alignment horizontal="center" vertical="center" wrapText="1"/>
    </xf>
    <xf numFmtId="49" fontId="4" fillId="0" borderId="1" xfId="54" applyNumberFormat="1" applyFont="1" applyFill="1" applyBorder="1" applyAlignment="1">
      <alignment horizontal="left" vertical="center" wrapText="1"/>
    </xf>
    <xf numFmtId="0" fontId="4" fillId="0" borderId="1" xfId="54" applyNumberFormat="1" applyFont="1" applyFill="1" applyBorder="1" applyAlignment="1">
      <alignment horizontal="center" vertical="center"/>
    </xf>
    <xf numFmtId="0" fontId="4" fillId="0" borderId="1" xfId="54" applyFont="1" applyFill="1" applyBorder="1" applyAlignment="1">
      <alignment vertical="center" wrapText="1"/>
    </xf>
    <xf numFmtId="179" fontId="4" fillId="0" borderId="1" xfId="0" applyNumberFormat="1" applyFont="1" applyFill="1" applyBorder="1" applyAlignment="1" applyProtection="1">
      <alignment horizontal="center" vertical="center" wrapText="1"/>
    </xf>
    <xf numFmtId="0" fontId="4" fillId="0" borderId="1" xfId="30" applyNumberFormat="1" applyFont="1" applyFill="1" applyBorder="1" applyAlignment="1">
      <alignment horizontal="left" vertical="center" wrapText="1"/>
    </xf>
    <xf numFmtId="14" fontId="4" fillId="0" borderId="1" xfId="22" applyNumberFormat="1" applyFont="1" applyFill="1" applyBorder="1" applyAlignment="1">
      <alignment horizontal="center" vertical="center" wrapText="1"/>
    </xf>
    <xf numFmtId="0" fontId="4" fillId="0" borderId="1" xfId="63" applyNumberFormat="1" applyFont="1" applyFill="1" applyBorder="1" applyAlignment="1" applyProtection="1">
      <alignment horizontal="center" vertical="center" wrapText="1"/>
    </xf>
    <xf numFmtId="179" fontId="4" fillId="0" borderId="1" xfId="22" applyNumberFormat="1" applyFont="1" applyFill="1" applyBorder="1" applyAlignment="1">
      <alignment horizontal="center" vertical="center" wrapText="1"/>
    </xf>
    <xf numFmtId="0" fontId="4" fillId="0" borderId="1" xfId="59" applyFont="1" applyFill="1" applyBorder="1" applyAlignment="1" applyProtection="1">
      <alignment horizontal="center" vertical="center" wrapText="1"/>
    </xf>
    <xf numFmtId="0" fontId="5" fillId="0" borderId="1" xfId="65" applyNumberFormat="1" applyFont="1" applyFill="1" applyBorder="1" applyAlignment="1">
      <alignment horizontal="center" vertical="center" wrapText="1"/>
    </xf>
    <xf numFmtId="0" fontId="5" fillId="0" borderId="1" xfId="54" applyFont="1" applyFill="1" applyBorder="1" applyAlignment="1">
      <alignment horizontal="center" vertical="center"/>
    </xf>
    <xf numFmtId="0" fontId="4" fillId="0" borderId="3" xfId="0" applyFont="1" applyFill="1" applyBorder="1" applyAlignment="1">
      <alignment horizontal="left" vertical="center" wrapText="1"/>
    </xf>
    <xf numFmtId="0" fontId="14" fillId="0" borderId="1" xfId="0" applyFont="1" applyFill="1" applyBorder="1" applyAlignment="1">
      <alignment horizontal="left" vertical="center" wrapText="1"/>
    </xf>
    <xf numFmtId="1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10" fontId="4" fillId="0" borderId="1" xfId="0" applyNumberFormat="1" applyFont="1" applyFill="1" applyBorder="1" applyAlignment="1" applyProtection="1">
      <alignment horizontal="center" vertical="center" wrapText="1"/>
    </xf>
    <xf numFmtId="10" fontId="4" fillId="0" borderId="1" xfId="0" applyNumberFormat="1" applyFont="1" applyFill="1" applyBorder="1" applyAlignment="1" applyProtection="1">
      <alignment horizontal="left" vertical="center" wrapText="1"/>
    </xf>
    <xf numFmtId="0" fontId="14" fillId="2" borderId="1" xfId="60" applyFont="1" applyFill="1" applyBorder="1" applyAlignment="1">
      <alignment horizontal="left" vertical="center" wrapText="1"/>
    </xf>
    <xf numFmtId="0" fontId="4" fillId="0" borderId="1" xfId="22" applyFont="1" applyFill="1" applyBorder="1" applyAlignment="1" applyProtection="1">
      <alignment horizontal="center" vertical="center" wrapText="1"/>
    </xf>
    <xf numFmtId="0" fontId="9" fillId="0" borderId="1" xfId="54" applyFont="1" applyFill="1" applyBorder="1" applyAlignment="1" applyProtection="1">
      <alignment vertical="center" wrapText="1"/>
    </xf>
    <xf numFmtId="0" fontId="6" fillId="0" borderId="1" xfId="54"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4" fillId="0" borderId="2" xfId="0" applyFont="1" applyFill="1" applyBorder="1" applyAlignment="1">
      <alignment vertical="center" wrapText="1"/>
    </xf>
    <xf numFmtId="0" fontId="4" fillId="0" borderId="1" xfId="56" applyFont="1" applyFill="1" applyBorder="1" applyAlignment="1">
      <alignment horizontal="left" vertical="center" wrapText="1"/>
    </xf>
    <xf numFmtId="0" fontId="4" fillId="0" borderId="1" xfId="11" applyFont="1" applyFill="1" applyBorder="1" applyAlignment="1">
      <alignment horizontal="center" vertical="center" wrapText="1"/>
    </xf>
    <xf numFmtId="0" fontId="4" fillId="0" borderId="3" xfId="0" applyFont="1" applyFill="1" applyBorder="1" applyAlignment="1">
      <alignment horizontal="center" vertical="center"/>
    </xf>
    <xf numFmtId="0" fontId="18" fillId="0" borderId="1" xfId="20" applyNumberFormat="1" applyFont="1" applyFill="1" applyBorder="1" applyAlignment="1">
      <alignment horizontal="center" vertical="center" wrapText="1"/>
    </xf>
    <xf numFmtId="0" fontId="0" fillId="0" borderId="1" xfId="54" applyNumberFormat="1" applyFont="1" applyFill="1" applyBorder="1" applyAlignment="1">
      <alignment horizontal="left" vertical="center" wrapText="1"/>
    </xf>
    <xf numFmtId="0" fontId="4" fillId="0" borderId="1" xfId="54" applyNumberFormat="1" applyFont="1" applyFill="1" applyBorder="1" applyAlignment="1" applyProtection="1">
      <alignment horizontal="center" vertical="center" wrapText="1"/>
      <protection locked="0"/>
    </xf>
    <xf numFmtId="0" fontId="4" fillId="0" borderId="1" xfId="60" applyFont="1" applyFill="1" applyBorder="1" applyAlignment="1" applyProtection="1">
      <alignment horizontal="center" vertical="center" wrapText="1"/>
    </xf>
    <xf numFmtId="0" fontId="5" fillId="0" borderId="1" xfId="20" applyNumberFormat="1" applyFont="1" applyFill="1" applyBorder="1" applyAlignment="1" applyProtection="1">
      <alignment horizontal="center" vertical="center" wrapText="1"/>
      <protection locked="0"/>
    </xf>
    <xf numFmtId="177" fontId="7" fillId="0" borderId="1" xfId="0" applyNumberFormat="1" applyFont="1" applyFill="1" applyBorder="1" applyAlignment="1">
      <alignment horizontal="center" vertical="center" wrapText="1"/>
    </xf>
    <xf numFmtId="10" fontId="4" fillId="0" borderId="1" xfId="13" applyNumberFormat="1" applyFont="1" applyFill="1" applyBorder="1" applyAlignment="1" applyProtection="1">
      <alignment horizontal="center" vertical="center" wrapText="1"/>
    </xf>
    <xf numFmtId="0" fontId="4" fillId="0" borderId="1" xfId="20" applyFont="1" applyFill="1" applyBorder="1" applyAlignment="1" applyProtection="1">
      <alignment horizontal="left" vertical="center" wrapText="1"/>
    </xf>
    <xf numFmtId="0" fontId="19" fillId="0" borderId="1" xfId="66" applyFont="1" applyFill="1" applyBorder="1" applyAlignment="1">
      <alignment vertical="center" wrapText="1"/>
    </xf>
    <xf numFmtId="0" fontId="4" fillId="2" borderId="1" xfId="0" applyFont="1" applyFill="1" applyBorder="1" applyAlignment="1">
      <alignment horizontal="left" vertical="center"/>
    </xf>
    <xf numFmtId="0" fontId="4" fillId="0" borderId="1" xfId="0" applyFont="1" applyBorder="1" applyAlignment="1">
      <alignment horizontal="justify" vertical="center" indent="2"/>
    </xf>
    <xf numFmtId="0" fontId="14" fillId="2" borderId="1" xfId="0" applyFont="1" applyFill="1" applyBorder="1" applyAlignment="1">
      <alignment horizontal="left" vertical="center" wrapText="1"/>
    </xf>
    <xf numFmtId="0" fontId="4" fillId="0" borderId="1" xfId="60" applyNumberFormat="1" applyFont="1" applyFill="1" applyBorder="1" applyAlignment="1">
      <alignment horizontal="center" vertical="center" wrapText="1"/>
    </xf>
    <xf numFmtId="0" fontId="4" fillId="0" borderId="1" xfId="65" applyFont="1" applyFill="1" applyBorder="1" applyAlignment="1">
      <alignment horizontal="left" vertical="center" wrapText="1"/>
    </xf>
    <xf numFmtId="0" fontId="5" fillId="0" borderId="6" xfId="0" applyFont="1" applyFill="1" applyBorder="1">
      <alignment vertical="center"/>
    </xf>
    <xf numFmtId="179" fontId="4" fillId="0" borderId="1" xfId="0" applyNumberFormat="1" applyFont="1" applyFill="1" applyBorder="1" applyAlignment="1">
      <alignment horizontal="center" vertical="center"/>
    </xf>
    <xf numFmtId="0" fontId="4" fillId="3" borderId="6" xfId="0" applyFont="1" applyFill="1" applyBorder="1" applyAlignment="1">
      <alignment vertical="center" wrapText="1"/>
    </xf>
    <xf numFmtId="0" fontId="4" fillId="3" borderId="6"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xf>
  </cellXfs>
  <cellStyles count="67">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样式 1 9 2 2" xfId="11"/>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_Sheet1 4"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_ET_STYLE_NoName_00_ 5 5"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 10 2" xfId="56"/>
    <cellStyle name="60% - 强调文字颜色 6" xfId="57" builtinId="52"/>
    <cellStyle name="常规 10 2 2" xfId="58"/>
    <cellStyle name="常规 10 4" xfId="59"/>
    <cellStyle name="常规 2" xfId="60"/>
    <cellStyle name="常规 4" xfId="61"/>
    <cellStyle name="常规 5" xfId="62"/>
    <cellStyle name="常规 5 6" xfId="63"/>
    <cellStyle name="常规_“十大工程”分“五大战役”" xfId="64"/>
    <cellStyle name="常规 7" xfId="65"/>
    <cellStyle name="常规 3" xfId="66"/>
  </cellStyles>
  <dxfs count="2">
    <dxf>
      <fill>
        <patternFill patternType="solid">
          <bgColor rgb="FFFF9900"/>
        </patternFill>
      </fill>
    </dxf>
    <dxf>
      <fill>
        <patternFill patternType="solid">
          <bgColor indexed="52"/>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Z334"/>
  <sheetViews>
    <sheetView zoomScale="60" zoomScaleNormal="60" topLeftCell="L14" workbookViewId="0">
      <selection activeCell="BJ30" sqref="BJ30"/>
    </sheetView>
  </sheetViews>
  <sheetFormatPr defaultColWidth="9" defaultRowHeight="14.4"/>
  <cols>
    <col min="1" max="1" width="4.6" style="78" customWidth="1"/>
    <col min="2" max="2" width="13.8333333333333" style="81" customWidth="1"/>
    <col min="3" max="6" width="9" style="72" hidden="1" customWidth="1"/>
    <col min="7" max="7" width="8.66666666666667" style="82" customWidth="1"/>
    <col min="8" max="8" width="8.33333333333333" style="82" customWidth="1"/>
    <col min="9" max="9" width="8.66666666666667" style="82" customWidth="1"/>
    <col min="10" max="10" width="8.5" style="78" customWidth="1"/>
    <col min="11" max="11" width="26.5" style="81" customWidth="1"/>
    <col min="12" max="12" width="10" style="78" customWidth="1"/>
    <col min="13" max="13" width="15.1666666666667" style="78" customWidth="1"/>
    <col min="14" max="14" width="8.66666666666667" style="78" hidden="1" customWidth="1"/>
    <col min="15" max="15" width="10.3333333333333" style="78" hidden="1" customWidth="1"/>
    <col min="16" max="16" width="9.83333333333333" style="78" hidden="1" customWidth="1"/>
    <col min="17" max="18" width="9" style="78" hidden="1" customWidth="1"/>
    <col min="19" max="19" width="10.4" style="78" hidden="1" customWidth="1"/>
    <col min="20" max="20" width="9" style="78" hidden="1" customWidth="1"/>
    <col min="21" max="21" width="14.6666666666667" style="78" customWidth="1"/>
    <col min="22" max="22" width="12.1" style="78" hidden="1" customWidth="1"/>
    <col min="23" max="23" width="13" style="78" hidden="1" customWidth="1"/>
    <col min="24" max="24" width="13.4" style="78" hidden="1" customWidth="1"/>
    <col min="25" max="25" width="13.2" style="78" hidden="1" customWidth="1"/>
    <col min="26" max="27" width="9" style="78"/>
    <col min="28" max="28" width="7.16666666666667" style="78" hidden="1" customWidth="1"/>
    <col min="29" max="29" width="6.5" style="78" hidden="1" customWidth="1"/>
    <col min="30" max="30" width="6.83333333333333" style="78" hidden="1" customWidth="1"/>
    <col min="31" max="31" width="7.16666666666667" style="78" hidden="1" customWidth="1"/>
    <col min="32" max="33" width="9" style="72" hidden="1" customWidth="1"/>
    <col min="34" max="34" width="10" style="83" hidden="1" customWidth="1"/>
    <col min="35" max="35" width="13.1666666666667" style="83" hidden="1" customWidth="1"/>
    <col min="36" max="36" width="12.1666666666667" style="83" hidden="1" customWidth="1"/>
    <col min="37" max="37" width="14" style="83" hidden="1" customWidth="1"/>
    <col min="38" max="38" width="10.5" style="84" hidden="1" customWidth="1"/>
    <col min="39" max="39" width="12.8333333333333" style="78" hidden="1" customWidth="1"/>
    <col min="40" max="44" width="11.5" style="78" hidden="1" customWidth="1"/>
    <col min="45" max="48" width="11" style="78" hidden="1" customWidth="1"/>
    <col min="49" max="49" width="11" style="84" hidden="1" customWidth="1"/>
    <col min="50" max="50" width="13" style="84" hidden="1" customWidth="1"/>
    <col min="51" max="51" width="12.6666666666667" style="84" hidden="1" customWidth="1"/>
    <col min="52" max="52" width="11.3333333333333" style="84" hidden="1" customWidth="1"/>
    <col min="53" max="55" width="11.5" style="84" hidden="1" customWidth="1"/>
    <col min="56" max="56" width="12.1666666666667" style="84" hidden="1" customWidth="1"/>
    <col min="57" max="57" width="14.1666666666667" style="84" hidden="1" customWidth="1"/>
    <col min="58" max="58" width="12.8333333333333" style="84" hidden="1" customWidth="1"/>
    <col min="59" max="59" width="14.1666666666667" style="78" customWidth="1"/>
    <col min="60" max="60" width="13.5" style="78" customWidth="1"/>
    <col min="61" max="61" width="12.5" style="78" customWidth="1"/>
    <col min="62" max="62" width="13" style="85" customWidth="1"/>
    <col min="63" max="63" width="36.6666666666667" style="81" customWidth="1"/>
    <col min="64" max="64" width="24" style="81" customWidth="1"/>
    <col min="65" max="65" width="11.8333333333333" style="78" customWidth="1"/>
    <col min="66" max="66" width="13.1666666666667" style="78" customWidth="1"/>
    <col min="67" max="69" width="9" style="78" customWidth="1"/>
    <col min="70" max="70" width="9" style="78"/>
    <col min="71" max="80" width="9" style="78" hidden="1" customWidth="1"/>
    <col min="81" max="16384" width="9" style="72"/>
  </cols>
  <sheetData>
    <row r="1" s="64" customFormat="1" ht="53" customHeight="1" spans="1:80">
      <c r="A1" s="86" t="s">
        <v>0</v>
      </c>
      <c r="B1" s="86"/>
      <c r="C1" s="87"/>
      <c r="D1" s="87"/>
      <c r="E1" s="87"/>
      <c r="F1" s="87"/>
      <c r="G1" s="88"/>
      <c r="H1" s="89"/>
      <c r="I1" s="88"/>
      <c r="J1" s="86"/>
      <c r="K1" s="86"/>
      <c r="L1" s="86"/>
      <c r="M1" s="86"/>
      <c r="N1" s="87"/>
      <c r="O1" s="87"/>
      <c r="P1" s="87"/>
      <c r="Q1" s="87"/>
      <c r="R1" s="87"/>
      <c r="S1" s="87"/>
      <c r="T1" s="87"/>
      <c r="U1" s="86"/>
      <c r="V1" s="86"/>
      <c r="W1" s="86"/>
      <c r="X1" s="86"/>
      <c r="Y1" s="86"/>
      <c r="Z1" s="86"/>
      <c r="AA1" s="86"/>
      <c r="AB1" s="87"/>
      <c r="AC1" s="87"/>
      <c r="AD1" s="87"/>
      <c r="AE1" s="87"/>
      <c r="AF1" s="87"/>
      <c r="AG1" s="87"/>
      <c r="AH1" s="172"/>
      <c r="AI1" s="172"/>
      <c r="AJ1" s="172"/>
      <c r="AK1" s="172"/>
      <c r="AL1" s="172"/>
      <c r="AM1" s="87"/>
      <c r="AN1" s="87"/>
      <c r="AO1" s="87"/>
      <c r="AP1" s="87"/>
      <c r="AQ1" s="87"/>
      <c r="AR1" s="87"/>
      <c r="AS1" s="87"/>
      <c r="AT1" s="87"/>
      <c r="AU1" s="86"/>
      <c r="AV1" s="86"/>
      <c r="AW1" s="172"/>
      <c r="AX1" s="172"/>
      <c r="AY1" s="172"/>
      <c r="AZ1" s="172"/>
      <c r="BA1" s="172"/>
      <c r="BB1" s="172"/>
      <c r="BC1" s="172"/>
      <c r="BD1" s="172"/>
      <c r="BE1" s="172"/>
      <c r="BF1" s="172"/>
      <c r="BG1" s="189"/>
      <c r="BH1" s="189"/>
      <c r="BI1" s="189"/>
      <c r="BJ1" s="190"/>
      <c r="BK1" s="191"/>
      <c r="BL1" s="191"/>
      <c r="BM1" s="86"/>
      <c r="BN1" s="86"/>
      <c r="BO1" s="86"/>
      <c r="BP1" s="86"/>
      <c r="BQ1" s="86"/>
      <c r="BR1" s="86"/>
      <c r="BS1" s="87"/>
      <c r="BT1" s="87"/>
      <c r="BU1" s="87"/>
      <c r="BV1" s="87"/>
      <c r="BW1" s="87"/>
      <c r="BX1" s="87"/>
      <c r="BY1" s="87"/>
      <c r="BZ1" s="87"/>
      <c r="CA1" s="225"/>
      <c r="CB1" s="222"/>
    </row>
    <row r="2" s="64" customFormat="1" ht="43.2" hidden="1" customHeight="1" spans="1:80">
      <c r="A2" s="90" t="s">
        <v>1</v>
      </c>
      <c r="B2" s="91"/>
      <c r="C2" s="91"/>
      <c r="D2" s="91"/>
      <c r="E2" s="91"/>
      <c r="F2" s="91"/>
      <c r="G2" s="90"/>
      <c r="H2" s="90"/>
      <c r="I2" s="90"/>
      <c r="J2" s="90"/>
      <c r="K2" s="91"/>
      <c r="L2" s="90"/>
      <c r="M2" s="90"/>
      <c r="N2" s="90"/>
      <c r="O2" s="90"/>
      <c r="P2" s="90"/>
      <c r="Q2" s="90"/>
      <c r="R2" s="90"/>
      <c r="S2" s="90"/>
      <c r="T2" s="90"/>
      <c r="U2" s="90"/>
      <c r="V2" s="90"/>
      <c r="W2" s="90"/>
      <c r="X2" s="90"/>
      <c r="Y2" s="90"/>
      <c r="Z2" s="90"/>
      <c r="AA2" s="90"/>
      <c r="AB2" s="90"/>
      <c r="AC2" s="90"/>
      <c r="AD2" s="90"/>
      <c r="AE2" s="90"/>
      <c r="AF2" s="91"/>
      <c r="AG2" s="91"/>
      <c r="AH2" s="173"/>
      <c r="AI2" s="173"/>
      <c r="AJ2" s="173"/>
      <c r="AK2" s="173"/>
      <c r="AL2" s="154"/>
      <c r="AM2" s="90"/>
      <c r="AN2" s="90"/>
      <c r="AO2" s="90"/>
      <c r="AP2" s="90"/>
      <c r="AQ2" s="90"/>
      <c r="AR2" s="90"/>
      <c r="AS2" s="90"/>
      <c r="AT2" s="90"/>
      <c r="AU2" s="90"/>
      <c r="AV2" s="90"/>
      <c r="AW2" s="154"/>
      <c r="AX2" s="154"/>
      <c r="AY2" s="154"/>
      <c r="AZ2" s="154"/>
      <c r="BA2" s="154"/>
      <c r="BB2" s="154"/>
      <c r="BC2" s="154"/>
      <c r="BD2" s="154"/>
      <c r="BE2" s="154"/>
      <c r="BF2" s="154"/>
      <c r="BG2" s="90"/>
      <c r="BH2" s="90"/>
      <c r="BI2" s="90"/>
      <c r="BJ2" s="192"/>
      <c r="BK2" s="91"/>
      <c r="BL2" s="91"/>
      <c r="BM2" s="90"/>
      <c r="BN2" s="90"/>
      <c r="BO2" s="90"/>
      <c r="BP2" s="90"/>
      <c r="BQ2" s="90"/>
      <c r="BR2" s="90"/>
      <c r="BS2" s="90"/>
      <c r="BT2" s="90"/>
      <c r="BU2" s="90"/>
      <c r="BV2" s="90"/>
      <c r="BW2" s="90"/>
      <c r="BX2" s="90"/>
      <c r="BY2" s="90"/>
      <c r="BZ2" s="90"/>
      <c r="CA2" s="225"/>
      <c r="CB2" s="100"/>
    </row>
    <row r="3" s="65" customFormat="1" ht="21" hidden="1" customHeight="1" spans="1:80">
      <c r="A3" s="92">
        <v>1</v>
      </c>
      <c r="B3" s="92"/>
      <c r="C3" s="92">
        <v>3</v>
      </c>
      <c r="D3" s="92">
        <v>4</v>
      </c>
      <c r="E3" s="92">
        <v>5</v>
      </c>
      <c r="F3" s="92">
        <v>6</v>
      </c>
      <c r="G3" s="92">
        <v>7</v>
      </c>
      <c r="H3" s="92"/>
      <c r="I3" s="92"/>
      <c r="J3" s="92">
        <v>8</v>
      </c>
      <c r="K3" s="92">
        <v>9</v>
      </c>
      <c r="L3" s="92">
        <v>10</v>
      </c>
      <c r="M3" s="92">
        <v>11</v>
      </c>
      <c r="N3" s="92">
        <v>12</v>
      </c>
      <c r="O3" s="92"/>
      <c r="P3" s="92"/>
      <c r="Q3" s="92">
        <v>13</v>
      </c>
      <c r="R3" s="92">
        <v>14</v>
      </c>
      <c r="S3" s="92">
        <v>15</v>
      </c>
      <c r="T3" s="92"/>
      <c r="U3" s="92">
        <v>16</v>
      </c>
      <c r="V3" s="92"/>
      <c r="W3" s="92"/>
      <c r="X3" s="92"/>
      <c r="Y3" s="92"/>
      <c r="Z3" s="92"/>
      <c r="AA3" s="92"/>
      <c r="AB3" s="92">
        <v>17</v>
      </c>
      <c r="AC3" s="92"/>
      <c r="AD3" s="92"/>
      <c r="AE3" s="92"/>
      <c r="AF3" s="92"/>
      <c r="AG3" s="92"/>
      <c r="AH3" s="174"/>
      <c r="AI3" s="174"/>
      <c r="AJ3" s="174"/>
      <c r="AK3" s="174"/>
      <c r="AL3" s="174"/>
      <c r="AM3" s="92"/>
      <c r="AN3" s="92"/>
      <c r="AO3" s="92"/>
      <c r="AP3" s="92"/>
      <c r="AQ3" s="92"/>
      <c r="AR3" s="92"/>
      <c r="AS3" s="92"/>
      <c r="AT3" s="92"/>
      <c r="AU3" s="92"/>
      <c r="AV3" s="92"/>
      <c r="AW3" s="174"/>
      <c r="AX3" s="174"/>
      <c r="AY3" s="174"/>
      <c r="AZ3" s="174"/>
      <c r="BA3" s="174"/>
      <c r="BB3" s="174"/>
      <c r="BC3" s="174"/>
      <c r="BD3" s="174"/>
      <c r="BE3" s="174"/>
      <c r="BF3" s="174"/>
      <c r="BG3" s="92"/>
      <c r="BH3" s="92"/>
      <c r="BI3" s="92"/>
      <c r="BJ3" s="193"/>
      <c r="BK3" s="194"/>
      <c r="BL3" s="194"/>
      <c r="BM3" s="92">
        <v>18</v>
      </c>
      <c r="BN3" s="92">
        <v>19</v>
      </c>
      <c r="BO3" s="92">
        <v>20</v>
      </c>
      <c r="BP3" s="92">
        <v>21</v>
      </c>
      <c r="BQ3" s="92">
        <v>22</v>
      </c>
      <c r="BR3" s="216">
        <v>23</v>
      </c>
      <c r="BS3" s="217">
        <v>24</v>
      </c>
      <c r="BT3" s="217">
        <v>25</v>
      </c>
      <c r="BU3" s="217">
        <v>26</v>
      </c>
      <c r="BV3" s="217">
        <v>27</v>
      </c>
      <c r="BW3" s="217">
        <v>28</v>
      </c>
      <c r="BX3" s="217">
        <v>29</v>
      </c>
      <c r="BY3" s="217">
        <v>30</v>
      </c>
      <c r="BZ3" s="217">
        <v>31</v>
      </c>
      <c r="CA3" s="226"/>
      <c r="CB3" s="121">
        <v>32</v>
      </c>
    </row>
    <row r="4" s="66" customFormat="1" ht="57.9" hidden="1" customHeight="1" spans="1:80">
      <c r="A4" s="93" t="s">
        <v>2</v>
      </c>
      <c r="B4" s="93" t="s">
        <v>3</v>
      </c>
      <c r="C4" s="93" t="s">
        <v>4</v>
      </c>
      <c r="D4" s="93" t="s">
        <v>5</v>
      </c>
      <c r="E4" s="93" t="s">
        <v>6</v>
      </c>
      <c r="F4" s="93" t="s">
        <v>7</v>
      </c>
      <c r="G4" s="93" t="s">
        <v>8</v>
      </c>
      <c r="H4" s="93" t="s">
        <v>9</v>
      </c>
      <c r="I4" s="93"/>
      <c r="J4" s="93" t="s">
        <v>10</v>
      </c>
      <c r="K4" s="93" t="s">
        <v>11</v>
      </c>
      <c r="L4" s="93" t="s">
        <v>12</v>
      </c>
      <c r="M4" s="93" t="s">
        <v>13</v>
      </c>
      <c r="N4" s="93" t="s">
        <v>14</v>
      </c>
      <c r="O4" s="93"/>
      <c r="P4" s="93"/>
      <c r="Q4" s="93" t="s">
        <v>15</v>
      </c>
      <c r="R4" s="93" t="s">
        <v>16</v>
      </c>
      <c r="S4" s="137" t="s">
        <v>17</v>
      </c>
      <c r="T4" s="138"/>
      <c r="U4" s="93" t="s">
        <v>18</v>
      </c>
      <c r="V4" s="93"/>
      <c r="W4" s="93"/>
      <c r="X4" s="93"/>
      <c r="Y4" s="93"/>
      <c r="Z4" s="93"/>
      <c r="AA4" s="93"/>
      <c r="AB4" s="93" t="s">
        <v>19</v>
      </c>
      <c r="AC4" s="93"/>
      <c r="AD4" s="93"/>
      <c r="AE4" s="93"/>
      <c r="AF4" s="93"/>
      <c r="AG4" s="93"/>
      <c r="AH4" s="175"/>
      <c r="AI4" s="175"/>
      <c r="AJ4" s="175"/>
      <c r="AK4" s="175"/>
      <c r="AL4" s="175"/>
      <c r="AM4" s="93"/>
      <c r="AN4" s="93"/>
      <c r="AO4" s="93"/>
      <c r="AP4" s="93"/>
      <c r="AQ4" s="93"/>
      <c r="AR4" s="93"/>
      <c r="AS4" s="93"/>
      <c r="AT4" s="93"/>
      <c r="AU4" s="93"/>
      <c r="AV4" s="93"/>
      <c r="AW4" s="175"/>
      <c r="AX4" s="175"/>
      <c r="AY4" s="175"/>
      <c r="AZ4" s="175"/>
      <c r="BA4" s="175"/>
      <c r="BB4" s="175"/>
      <c r="BC4" s="175"/>
      <c r="BD4" s="175"/>
      <c r="BE4" s="175"/>
      <c r="BF4" s="175"/>
      <c r="BG4" s="93"/>
      <c r="BH4" s="93"/>
      <c r="BI4" s="93"/>
      <c r="BJ4" s="195"/>
      <c r="BK4" s="196"/>
      <c r="BL4" s="196"/>
      <c r="BM4" s="93" t="s">
        <v>20</v>
      </c>
      <c r="BN4" s="93" t="s">
        <v>21</v>
      </c>
      <c r="BO4" s="93" t="s">
        <v>22</v>
      </c>
      <c r="BP4" s="93" t="s">
        <v>23</v>
      </c>
      <c r="BQ4" s="93" t="s">
        <v>24</v>
      </c>
      <c r="BR4" s="218" t="s">
        <v>25</v>
      </c>
      <c r="BS4" s="218"/>
      <c r="BT4" s="218"/>
      <c r="BU4" s="218"/>
      <c r="BV4" s="218"/>
      <c r="BW4" s="218"/>
      <c r="BX4" s="218"/>
      <c r="BY4" s="218"/>
      <c r="BZ4" s="218" t="s">
        <v>26</v>
      </c>
      <c r="CA4" s="93"/>
      <c r="CB4" s="227" t="s">
        <v>27</v>
      </c>
    </row>
    <row r="5" s="66" customFormat="1" ht="31.95" hidden="1" customHeight="1" spans="1:80">
      <c r="A5" s="93"/>
      <c r="B5" s="93"/>
      <c r="C5" s="93"/>
      <c r="D5" s="93"/>
      <c r="E5" s="93"/>
      <c r="F5" s="93"/>
      <c r="G5" s="93"/>
      <c r="H5" s="93"/>
      <c r="I5" s="93"/>
      <c r="J5" s="90"/>
      <c r="K5" s="93"/>
      <c r="L5" s="93"/>
      <c r="M5" s="93"/>
      <c r="N5" s="93"/>
      <c r="O5" s="93"/>
      <c r="P5" s="93"/>
      <c r="Q5" s="93"/>
      <c r="R5" s="93"/>
      <c r="S5" s="139"/>
      <c r="T5" s="140"/>
      <c r="U5" s="141" t="s">
        <v>28</v>
      </c>
      <c r="V5" s="93" t="s">
        <v>29</v>
      </c>
      <c r="W5" s="93"/>
      <c r="X5" s="93"/>
      <c r="Y5" s="93"/>
      <c r="Z5" s="93" t="s">
        <v>30</v>
      </c>
      <c r="AA5" s="93"/>
      <c r="AB5" s="93" t="s">
        <v>31</v>
      </c>
      <c r="AC5" s="93"/>
      <c r="AD5" s="93" t="s">
        <v>32</v>
      </c>
      <c r="AE5" s="93"/>
      <c r="AF5" s="93" t="s">
        <v>33</v>
      </c>
      <c r="AG5" s="93"/>
      <c r="AH5" s="175"/>
      <c r="AI5" s="175"/>
      <c r="AJ5" s="175"/>
      <c r="AK5" s="175"/>
      <c r="AL5" s="175"/>
      <c r="AM5" s="93"/>
      <c r="AN5" s="93"/>
      <c r="AO5" s="93"/>
      <c r="AP5" s="93"/>
      <c r="AQ5" s="93"/>
      <c r="AR5" s="93"/>
      <c r="AS5" s="93"/>
      <c r="AT5" s="93"/>
      <c r="AU5" s="93"/>
      <c r="AV5" s="93"/>
      <c r="AW5" s="175"/>
      <c r="AX5" s="175"/>
      <c r="AY5" s="175"/>
      <c r="AZ5" s="175"/>
      <c r="BA5" s="175"/>
      <c r="BB5" s="175"/>
      <c r="BC5" s="175"/>
      <c r="BD5" s="175"/>
      <c r="BE5" s="175"/>
      <c r="BF5" s="175"/>
      <c r="BG5" s="93"/>
      <c r="BH5" s="93"/>
      <c r="BI5" s="93"/>
      <c r="BJ5" s="195"/>
      <c r="BK5" s="196"/>
      <c r="BL5" s="196"/>
      <c r="BM5" s="93"/>
      <c r="BN5" s="93"/>
      <c r="BO5" s="93"/>
      <c r="BP5" s="93"/>
      <c r="BQ5" s="93"/>
      <c r="BR5" s="218"/>
      <c r="BS5" s="218"/>
      <c r="BT5" s="218"/>
      <c r="BU5" s="218"/>
      <c r="BV5" s="218"/>
      <c r="BW5" s="218"/>
      <c r="BX5" s="218"/>
      <c r="BY5" s="218"/>
      <c r="BZ5" s="218"/>
      <c r="CA5" s="93"/>
      <c r="CB5" s="227"/>
    </row>
    <row r="6" s="66" customFormat="1" ht="31.95" customHeight="1" spans="1:80">
      <c r="A6" s="93"/>
      <c r="B6" s="93"/>
      <c r="C6" s="93"/>
      <c r="D6" s="93"/>
      <c r="E6" s="93"/>
      <c r="F6" s="93"/>
      <c r="G6" s="93"/>
      <c r="H6" s="93"/>
      <c r="I6" s="93"/>
      <c r="J6" s="90"/>
      <c r="K6" s="93"/>
      <c r="L6" s="93"/>
      <c r="M6" s="93"/>
      <c r="N6" s="93"/>
      <c r="O6" s="93"/>
      <c r="P6" s="93"/>
      <c r="Q6" s="93"/>
      <c r="R6" s="93"/>
      <c r="S6" s="139"/>
      <c r="T6" s="140"/>
      <c r="U6" s="142" t="s">
        <v>18</v>
      </c>
      <c r="V6" s="143"/>
      <c r="W6" s="143"/>
      <c r="X6" s="143"/>
      <c r="Y6" s="143"/>
      <c r="Z6" s="143"/>
      <c r="AA6" s="152"/>
      <c r="AB6" s="93"/>
      <c r="AC6" s="93"/>
      <c r="AD6" s="93"/>
      <c r="AE6" s="93"/>
      <c r="AF6" s="93"/>
      <c r="AG6" s="93"/>
      <c r="AH6" s="176" t="s">
        <v>34</v>
      </c>
      <c r="AI6" s="177"/>
      <c r="AJ6" s="177"/>
      <c r="AK6" s="177"/>
      <c r="AL6" s="178" t="s">
        <v>35</v>
      </c>
      <c r="AM6" s="179" t="s">
        <v>36</v>
      </c>
      <c r="AN6" s="180"/>
      <c r="AO6" s="180"/>
      <c r="AP6" s="180"/>
      <c r="AQ6" s="180"/>
      <c r="AR6" s="180"/>
      <c r="AS6" s="180"/>
      <c r="AT6" s="180"/>
      <c r="AU6" s="180"/>
      <c r="AV6" s="180"/>
      <c r="AW6" s="187"/>
      <c r="AX6" s="187"/>
      <c r="AY6" s="187"/>
      <c r="AZ6" s="187"/>
      <c r="BA6" s="187"/>
      <c r="BB6" s="187"/>
      <c r="BC6" s="187"/>
      <c r="BD6" s="187"/>
      <c r="BE6" s="187"/>
      <c r="BF6" s="187"/>
      <c r="BG6" s="180"/>
      <c r="BH6" s="180"/>
      <c r="BI6" s="180"/>
      <c r="BJ6" s="180"/>
      <c r="BK6" s="180"/>
      <c r="BL6" s="197"/>
      <c r="BM6" s="93"/>
      <c r="BN6" s="93"/>
      <c r="BO6" s="93"/>
      <c r="BP6" s="93"/>
      <c r="BQ6" s="93"/>
      <c r="BR6" s="218"/>
      <c r="BS6" s="218"/>
      <c r="BT6" s="218"/>
      <c r="BU6" s="218"/>
      <c r="BV6" s="218"/>
      <c r="BW6" s="218"/>
      <c r="BX6" s="218"/>
      <c r="BY6" s="218"/>
      <c r="BZ6" s="218"/>
      <c r="CA6" s="93"/>
      <c r="CB6" s="227"/>
    </row>
    <row r="7" s="67" customFormat="1" ht="97" customHeight="1" spans="1:80">
      <c r="A7" s="94"/>
      <c r="B7" s="94"/>
      <c r="C7" s="94"/>
      <c r="D7" s="93"/>
      <c r="E7" s="94"/>
      <c r="F7" s="94"/>
      <c r="G7" s="94"/>
      <c r="H7" s="94"/>
      <c r="I7" s="94"/>
      <c r="J7" s="90"/>
      <c r="K7" s="94"/>
      <c r="L7" s="94"/>
      <c r="M7" s="94"/>
      <c r="N7" s="94" t="s">
        <v>37</v>
      </c>
      <c r="O7" s="94" t="s">
        <v>38</v>
      </c>
      <c r="P7" s="94" t="s">
        <v>39</v>
      </c>
      <c r="Q7" s="94"/>
      <c r="R7" s="94"/>
      <c r="S7" s="144"/>
      <c r="T7" s="145"/>
      <c r="U7" s="93" t="s">
        <v>28</v>
      </c>
      <c r="V7" s="93" t="s">
        <v>40</v>
      </c>
      <c r="W7" s="93" t="s">
        <v>41</v>
      </c>
      <c r="X7" s="93" t="s">
        <v>42</v>
      </c>
      <c r="Y7" s="93" t="s">
        <v>43</v>
      </c>
      <c r="Z7" s="94" t="s">
        <v>44</v>
      </c>
      <c r="AA7" s="94" t="s">
        <v>45</v>
      </c>
      <c r="AB7" s="94" t="s">
        <v>46</v>
      </c>
      <c r="AC7" s="94" t="s">
        <v>47</v>
      </c>
      <c r="AD7" s="94" t="s">
        <v>48</v>
      </c>
      <c r="AE7" s="94" t="s">
        <v>49</v>
      </c>
      <c r="AF7" s="94" t="s">
        <v>50</v>
      </c>
      <c r="AG7" s="94" t="s">
        <v>51</v>
      </c>
      <c r="AH7" s="178" t="s">
        <v>52</v>
      </c>
      <c r="AI7" s="178" t="s">
        <v>53</v>
      </c>
      <c r="AJ7" s="178" t="s">
        <v>54</v>
      </c>
      <c r="AK7" s="181" t="s">
        <v>55</v>
      </c>
      <c r="AL7" s="178"/>
      <c r="AM7" s="182" t="s">
        <v>56</v>
      </c>
      <c r="AN7" s="182" t="s">
        <v>57</v>
      </c>
      <c r="AO7" s="186" t="s">
        <v>58</v>
      </c>
      <c r="AP7" s="186"/>
      <c r="AQ7" s="186" t="s">
        <v>59</v>
      </c>
      <c r="AR7" s="186"/>
      <c r="AS7" s="182" t="s">
        <v>60</v>
      </c>
      <c r="AT7" s="182" t="s">
        <v>61</v>
      </c>
      <c r="AU7" s="182" t="s">
        <v>62</v>
      </c>
      <c r="AV7" s="186" t="s">
        <v>63</v>
      </c>
      <c r="AW7" s="188" t="s">
        <v>64</v>
      </c>
      <c r="AX7" s="188" t="s">
        <v>65</v>
      </c>
      <c r="AY7" s="188" t="s">
        <v>66</v>
      </c>
      <c r="AZ7" s="188" t="s">
        <v>67</v>
      </c>
      <c r="BA7" s="188" t="s">
        <v>68</v>
      </c>
      <c r="BB7" s="188" t="s">
        <v>69</v>
      </c>
      <c r="BC7" s="188" t="s">
        <v>70</v>
      </c>
      <c r="BD7" s="188" t="s">
        <v>71</v>
      </c>
      <c r="BE7" s="188" t="s">
        <v>72</v>
      </c>
      <c r="BF7" s="188" t="s">
        <v>73</v>
      </c>
      <c r="BG7" s="186" t="s">
        <v>74</v>
      </c>
      <c r="BH7" s="186" t="s">
        <v>75</v>
      </c>
      <c r="BI7" s="186" t="s">
        <v>76</v>
      </c>
      <c r="BJ7" s="198" t="s">
        <v>77</v>
      </c>
      <c r="BK7" s="186" t="s">
        <v>78</v>
      </c>
      <c r="BL7" s="186" t="s">
        <v>79</v>
      </c>
      <c r="BM7" s="93"/>
      <c r="BN7" s="94"/>
      <c r="BO7" s="93"/>
      <c r="BP7" s="94"/>
      <c r="BQ7" s="94"/>
      <c r="BR7" s="219"/>
      <c r="BS7" s="219"/>
      <c r="BT7" s="219"/>
      <c r="BU7" s="219"/>
      <c r="BV7" s="219"/>
      <c r="BW7" s="219"/>
      <c r="BX7" s="219"/>
      <c r="BY7" s="219"/>
      <c r="BZ7" s="218"/>
      <c r="CA7" s="94"/>
      <c r="CB7" s="227"/>
    </row>
    <row r="8" ht="33" hidden="1" customHeight="1" spans="1:80">
      <c r="A8" s="95" t="s">
        <v>80</v>
      </c>
      <c r="B8" s="96"/>
      <c r="C8" s="96"/>
      <c r="D8" s="96"/>
      <c r="E8" s="96"/>
      <c r="F8" s="96"/>
      <c r="G8" s="96"/>
      <c r="H8" s="96"/>
      <c r="I8" s="96"/>
      <c r="J8" s="117"/>
      <c r="K8" s="111"/>
      <c r="L8" s="100"/>
      <c r="M8" s="118">
        <f>SUM(M9+M88+M122+M186+M226+M275+M324)</f>
        <v>7193420.57</v>
      </c>
      <c r="N8" s="118">
        <f t="shared" ref="N8:BI8" si="0">SUM(N9+N88+N122+N186+N226+N275+N324)</f>
        <v>232358.01</v>
      </c>
      <c r="O8" s="118">
        <f t="shared" si="0"/>
        <v>692052.85</v>
      </c>
      <c r="P8" s="118">
        <f t="shared" si="0"/>
        <v>382739.38</v>
      </c>
      <c r="Q8" s="118">
        <f t="shared" si="0"/>
        <v>0</v>
      </c>
      <c r="R8" s="118">
        <f t="shared" si="0"/>
        <v>0</v>
      </c>
      <c r="S8" s="118">
        <f t="shared" si="0"/>
        <v>617329.73</v>
      </c>
      <c r="T8" s="118">
        <f t="shared" si="0"/>
        <v>0</v>
      </c>
      <c r="U8" s="118">
        <f t="shared" si="0"/>
        <v>1340586.69</v>
      </c>
      <c r="V8" s="118">
        <f t="shared" si="0"/>
        <v>0</v>
      </c>
      <c r="W8" s="118">
        <f t="shared" si="0"/>
        <v>0</v>
      </c>
      <c r="X8" s="118">
        <f t="shared" si="0"/>
        <v>200</v>
      </c>
      <c r="Y8" s="118">
        <f t="shared" si="0"/>
        <v>400</v>
      </c>
      <c r="Z8" s="118"/>
      <c r="AA8" s="118"/>
      <c r="AB8" s="118">
        <f t="shared" si="0"/>
        <v>32234.74</v>
      </c>
      <c r="AC8" s="118">
        <f t="shared" si="0"/>
        <v>10236.97</v>
      </c>
      <c r="AD8" s="118">
        <f t="shared" si="0"/>
        <v>5479.276</v>
      </c>
      <c r="AE8" s="118">
        <f t="shared" si="0"/>
        <v>2383.8</v>
      </c>
      <c r="AF8" s="118">
        <f t="shared" si="0"/>
        <v>0</v>
      </c>
      <c r="AG8" s="118">
        <f t="shared" si="0"/>
        <v>0</v>
      </c>
      <c r="AH8" s="118">
        <f t="shared" si="0"/>
        <v>0</v>
      </c>
      <c r="AI8" s="118">
        <f t="shared" si="0"/>
        <v>0</v>
      </c>
      <c r="AJ8" s="118">
        <f t="shared" si="0"/>
        <v>0</v>
      </c>
      <c r="AK8" s="118">
        <f t="shared" si="0"/>
        <v>0</v>
      </c>
      <c r="AL8" s="118">
        <f t="shared" si="0"/>
        <v>0</v>
      </c>
      <c r="AM8" s="118">
        <f t="shared" si="0"/>
        <v>93477.85</v>
      </c>
      <c r="AN8" s="118">
        <f t="shared" si="0"/>
        <v>73999.593</v>
      </c>
      <c r="AO8" s="118">
        <f t="shared" si="0"/>
        <v>0</v>
      </c>
      <c r="AP8" s="118">
        <f t="shared" si="0"/>
        <v>0</v>
      </c>
      <c r="AQ8" s="118">
        <f t="shared" si="0"/>
        <v>0</v>
      </c>
      <c r="AR8" s="118">
        <f t="shared" si="0"/>
        <v>0</v>
      </c>
      <c r="AS8" s="118">
        <f t="shared" si="0"/>
        <v>167477.443</v>
      </c>
      <c r="AT8" s="118">
        <f t="shared" si="0"/>
        <v>114115.373</v>
      </c>
      <c r="AU8" s="118">
        <f t="shared" si="0"/>
        <v>281762.823</v>
      </c>
      <c r="AV8" s="118">
        <f t="shared" si="0"/>
        <v>89187.433</v>
      </c>
      <c r="AW8" s="118">
        <f t="shared" si="0"/>
        <v>370920.261</v>
      </c>
      <c r="AX8" s="118">
        <f t="shared" si="0"/>
        <v>104796.5968</v>
      </c>
      <c r="AY8" s="118">
        <f t="shared" si="0"/>
        <v>475678.8578</v>
      </c>
      <c r="AZ8" s="118">
        <f t="shared" si="0"/>
        <v>90975.7308</v>
      </c>
      <c r="BA8" s="118">
        <f t="shared" si="0"/>
        <v>565674.5886</v>
      </c>
      <c r="BB8" s="118">
        <f t="shared" si="0"/>
        <v>118178.5452</v>
      </c>
      <c r="BC8" s="118">
        <f t="shared" si="0"/>
        <v>682562.1338</v>
      </c>
      <c r="BD8" s="118">
        <f t="shared" si="0"/>
        <v>88062.0158</v>
      </c>
      <c r="BE8" s="118">
        <f t="shared" si="0"/>
        <v>770630.3496</v>
      </c>
      <c r="BF8" s="118">
        <f t="shared" si="0"/>
        <v>76010.615</v>
      </c>
      <c r="BG8" s="118">
        <f t="shared" si="0"/>
        <v>846440.9946</v>
      </c>
      <c r="BH8" s="118">
        <f t="shared" si="0"/>
        <v>78949.1996</v>
      </c>
      <c r="BI8" s="199">
        <f t="shared" si="0"/>
        <v>925390.1942</v>
      </c>
      <c r="BJ8" s="200">
        <f>BI8/U8</f>
        <v>0.690287469734613</v>
      </c>
      <c r="BK8" s="111"/>
      <c r="BL8" s="111"/>
      <c r="BM8" s="100"/>
      <c r="BN8" s="100"/>
      <c r="BO8" s="100"/>
      <c r="BP8" s="100"/>
      <c r="BQ8" s="100"/>
      <c r="BR8" s="100"/>
      <c r="BS8" s="100"/>
      <c r="BT8" s="100"/>
      <c r="BU8" s="100"/>
      <c r="BV8" s="100"/>
      <c r="BW8" s="100"/>
      <c r="BX8" s="100"/>
      <c r="BY8" s="100"/>
      <c r="BZ8" s="100"/>
      <c r="CA8" s="100"/>
      <c r="CB8" s="100"/>
    </row>
    <row r="9" s="68" customFormat="1" ht="33.9" hidden="1" customHeight="1" spans="1:80">
      <c r="A9" s="97" t="s">
        <v>81</v>
      </c>
      <c r="B9" s="98"/>
      <c r="C9" s="98"/>
      <c r="D9" s="98"/>
      <c r="E9" s="98"/>
      <c r="F9" s="98"/>
      <c r="G9" s="98"/>
      <c r="H9" s="98"/>
      <c r="I9" s="98"/>
      <c r="J9" s="119"/>
      <c r="K9" s="120"/>
      <c r="L9" s="121"/>
      <c r="M9" s="121">
        <f>SUM(M10+M39+M64)</f>
        <v>1976835</v>
      </c>
      <c r="N9" s="121">
        <f t="shared" ref="N9:BI9" si="1">SUM(N10+N39+N64)</f>
        <v>0</v>
      </c>
      <c r="O9" s="121">
        <f t="shared" si="1"/>
        <v>6000</v>
      </c>
      <c r="P9" s="121">
        <f t="shared" si="1"/>
        <v>91100</v>
      </c>
      <c r="Q9" s="121">
        <f t="shared" si="1"/>
        <v>0</v>
      </c>
      <c r="R9" s="121">
        <f t="shared" si="1"/>
        <v>0</v>
      </c>
      <c r="S9" s="121">
        <f t="shared" si="1"/>
        <v>127315</v>
      </c>
      <c r="T9" s="121">
        <f t="shared" si="1"/>
        <v>0</v>
      </c>
      <c r="U9" s="121">
        <f t="shared" si="1"/>
        <v>424940</v>
      </c>
      <c r="V9" s="121">
        <f t="shared" si="1"/>
        <v>0</v>
      </c>
      <c r="W9" s="121">
        <f t="shared" si="1"/>
        <v>0</v>
      </c>
      <c r="X9" s="121">
        <f t="shared" si="1"/>
        <v>0</v>
      </c>
      <c r="Y9" s="121">
        <f t="shared" si="1"/>
        <v>0</v>
      </c>
      <c r="Z9" s="121"/>
      <c r="AA9" s="121"/>
      <c r="AB9" s="121">
        <f t="shared" si="1"/>
        <v>1771.16</v>
      </c>
      <c r="AC9" s="121">
        <f t="shared" si="1"/>
        <v>702.65</v>
      </c>
      <c r="AD9" s="121">
        <f t="shared" si="1"/>
        <v>359.53</v>
      </c>
      <c r="AE9" s="121">
        <f t="shared" si="1"/>
        <v>15</v>
      </c>
      <c r="AF9" s="121">
        <f t="shared" si="1"/>
        <v>0</v>
      </c>
      <c r="AG9" s="121">
        <f t="shared" si="1"/>
        <v>0</v>
      </c>
      <c r="AH9" s="121">
        <f t="shared" si="1"/>
        <v>0</v>
      </c>
      <c r="AI9" s="121">
        <f t="shared" si="1"/>
        <v>0</v>
      </c>
      <c r="AJ9" s="121">
        <f t="shared" si="1"/>
        <v>0</v>
      </c>
      <c r="AK9" s="121">
        <f t="shared" si="1"/>
        <v>0</v>
      </c>
      <c r="AL9" s="121">
        <f t="shared" si="1"/>
        <v>0</v>
      </c>
      <c r="AM9" s="121">
        <f t="shared" si="1"/>
        <v>37156</v>
      </c>
      <c r="AN9" s="121">
        <f t="shared" si="1"/>
        <v>35457</v>
      </c>
      <c r="AO9" s="121">
        <f t="shared" si="1"/>
        <v>0</v>
      </c>
      <c r="AP9" s="121">
        <f t="shared" si="1"/>
        <v>0</v>
      </c>
      <c r="AQ9" s="121">
        <f t="shared" si="1"/>
        <v>0</v>
      </c>
      <c r="AR9" s="121">
        <f t="shared" si="1"/>
        <v>0</v>
      </c>
      <c r="AS9" s="121">
        <f t="shared" si="1"/>
        <v>72613</v>
      </c>
      <c r="AT9" s="121">
        <f t="shared" si="1"/>
        <v>38781</v>
      </c>
      <c r="AU9" s="121">
        <f t="shared" si="1"/>
        <v>111394</v>
      </c>
      <c r="AV9" s="121">
        <f t="shared" si="1"/>
        <v>38009</v>
      </c>
      <c r="AW9" s="121">
        <f t="shared" si="1"/>
        <v>149403</v>
      </c>
      <c r="AX9" s="121">
        <f t="shared" si="1"/>
        <v>40841</v>
      </c>
      <c r="AY9" s="121">
        <f t="shared" si="1"/>
        <v>190244</v>
      </c>
      <c r="AZ9" s="121">
        <f t="shared" si="1"/>
        <v>34371</v>
      </c>
      <c r="BA9" s="121">
        <f t="shared" si="1"/>
        <v>224615</v>
      </c>
      <c r="BB9" s="121">
        <f t="shared" si="1"/>
        <v>66254.5</v>
      </c>
      <c r="BC9" s="121">
        <f t="shared" si="1"/>
        <v>290869.5</v>
      </c>
      <c r="BD9" s="121">
        <f t="shared" si="1"/>
        <v>24574.2</v>
      </c>
      <c r="BE9" s="121">
        <f t="shared" si="1"/>
        <v>315443.7</v>
      </c>
      <c r="BF9" s="121">
        <f t="shared" si="1"/>
        <v>16438.3</v>
      </c>
      <c r="BG9" s="121">
        <f t="shared" si="1"/>
        <v>331682</v>
      </c>
      <c r="BH9" s="121">
        <f t="shared" si="1"/>
        <v>23740</v>
      </c>
      <c r="BI9" s="121">
        <f t="shared" si="1"/>
        <v>355422</v>
      </c>
      <c r="BJ9" s="200">
        <f>BI9/U9</f>
        <v>0.836405139549113</v>
      </c>
      <c r="BK9" s="120"/>
      <c r="BL9" s="120"/>
      <c r="BM9" s="121"/>
      <c r="BN9" s="121"/>
      <c r="BO9" s="121"/>
      <c r="BP9" s="121"/>
      <c r="BQ9" s="121"/>
      <c r="BR9" s="121"/>
      <c r="BS9" s="121"/>
      <c r="BT9" s="121"/>
      <c r="BU9" s="121"/>
      <c r="BV9" s="121"/>
      <c r="BW9" s="121"/>
      <c r="BX9" s="121"/>
      <c r="BY9" s="121"/>
      <c r="BZ9" s="121"/>
      <c r="CA9" s="121"/>
      <c r="CB9" s="121"/>
    </row>
    <row r="10" s="68" customFormat="1" ht="32" hidden="1" customHeight="1" spans="1:80">
      <c r="A10" s="97" t="s">
        <v>82</v>
      </c>
      <c r="B10" s="98"/>
      <c r="C10" s="99"/>
      <c r="D10" s="99"/>
      <c r="E10" s="99"/>
      <c r="F10" s="99"/>
      <c r="G10" s="98"/>
      <c r="H10" s="99"/>
      <c r="I10" s="99"/>
      <c r="J10" s="119"/>
      <c r="K10" s="120"/>
      <c r="L10" s="121"/>
      <c r="M10" s="121">
        <f>SUM(M11:M38)</f>
        <v>777715</v>
      </c>
      <c r="N10" s="121">
        <f t="shared" ref="N10:BI10" si="2">SUM(N11:N38)</f>
        <v>0</v>
      </c>
      <c r="O10" s="121">
        <f t="shared" si="2"/>
        <v>0</v>
      </c>
      <c r="P10" s="121">
        <f t="shared" si="2"/>
        <v>60500</v>
      </c>
      <c r="Q10" s="121">
        <f t="shared" si="2"/>
        <v>0</v>
      </c>
      <c r="R10" s="121">
        <f t="shared" si="2"/>
        <v>0</v>
      </c>
      <c r="S10" s="121">
        <f t="shared" si="2"/>
        <v>82630</v>
      </c>
      <c r="T10" s="121">
        <f t="shared" si="2"/>
        <v>0</v>
      </c>
      <c r="U10" s="121">
        <f t="shared" si="2"/>
        <v>256570</v>
      </c>
      <c r="V10" s="121">
        <f t="shared" si="2"/>
        <v>0</v>
      </c>
      <c r="W10" s="121">
        <f t="shared" si="2"/>
        <v>0</v>
      </c>
      <c r="X10" s="121">
        <f t="shared" si="2"/>
        <v>0</v>
      </c>
      <c r="Y10" s="121">
        <f t="shared" si="2"/>
        <v>0</v>
      </c>
      <c r="Z10" s="121"/>
      <c r="AA10" s="121"/>
      <c r="AB10" s="121">
        <f t="shared" si="2"/>
        <v>926.1</v>
      </c>
      <c r="AC10" s="121">
        <f t="shared" si="2"/>
        <v>213</v>
      </c>
      <c r="AD10" s="121">
        <f t="shared" si="2"/>
        <v>359.53</v>
      </c>
      <c r="AE10" s="121">
        <f t="shared" si="2"/>
        <v>15</v>
      </c>
      <c r="AF10" s="121">
        <f t="shared" si="2"/>
        <v>0</v>
      </c>
      <c r="AG10" s="121">
        <f t="shared" si="2"/>
        <v>0</v>
      </c>
      <c r="AH10" s="121">
        <f t="shared" si="2"/>
        <v>0</v>
      </c>
      <c r="AI10" s="121">
        <f t="shared" si="2"/>
        <v>0</v>
      </c>
      <c r="AJ10" s="121">
        <f t="shared" si="2"/>
        <v>0</v>
      </c>
      <c r="AK10" s="121">
        <f t="shared" si="2"/>
        <v>0</v>
      </c>
      <c r="AL10" s="121">
        <f t="shared" si="2"/>
        <v>0</v>
      </c>
      <c r="AM10" s="121">
        <f t="shared" si="2"/>
        <v>22950</v>
      </c>
      <c r="AN10" s="121">
        <f t="shared" si="2"/>
        <v>21331</v>
      </c>
      <c r="AO10" s="121">
        <f t="shared" si="2"/>
        <v>0</v>
      </c>
      <c r="AP10" s="121">
        <f t="shared" si="2"/>
        <v>0</v>
      </c>
      <c r="AQ10" s="121">
        <f t="shared" si="2"/>
        <v>0</v>
      </c>
      <c r="AR10" s="121">
        <f t="shared" si="2"/>
        <v>0</v>
      </c>
      <c r="AS10" s="121">
        <f t="shared" si="2"/>
        <v>44281</v>
      </c>
      <c r="AT10" s="121">
        <f t="shared" si="2"/>
        <v>23912</v>
      </c>
      <c r="AU10" s="121">
        <f t="shared" si="2"/>
        <v>68193</v>
      </c>
      <c r="AV10" s="121">
        <f t="shared" si="2"/>
        <v>21047</v>
      </c>
      <c r="AW10" s="121">
        <f t="shared" si="2"/>
        <v>89240</v>
      </c>
      <c r="AX10" s="121">
        <f t="shared" si="2"/>
        <v>25410</v>
      </c>
      <c r="AY10" s="121">
        <f t="shared" si="2"/>
        <v>114650</v>
      </c>
      <c r="AZ10" s="121">
        <f t="shared" si="2"/>
        <v>17549</v>
      </c>
      <c r="BA10" s="121">
        <f t="shared" si="2"/>
        <v>132199</v>
      </c>
      <c r="BB10" s="121">
        <f t="shared" si="2"/>
        <v>54213</v>
      </c>
      <c r="BC10" s="121">
        <f t="shared" si="2"/>
        <v>186412</v>
      </c>
      <c r="BD10" s="121">
        <f t="shared" si="2"/>
        <v>12901</v>
      </c>
      <c r="BE10" s="121">
        <f t="shared" si="2"/>
        <v>199313</v>
      </c>
      <c r="BF10" s="121">
        <f t="shared" si="2"/>
        <v>5895</v>
      </c>
      <c r="BG10" s="121">
        <f t="shared" si="2"/>
        <v>205208</v>
      </c>
      <c r="BH10" s="121">
        <f t="shared" si="2"/>
        <v>13245</v>
      </c>
      <c r="BI10" s="121">
        <f t="shared" si="2"/>
        <v>218453</v>
      </c>
      <c r="BJ10" s="200">
        <f>BI10/U10</f>
        <v>0.851436255213002</v>
      </c>
      <c r="BK10" s="120"/>
      <c r="BL10" s="120"/>
      <c r="BM10" s="121"/>
      <c r="BN10" s="121"/>
      <c r="BO10" s="121"/>
      <c r="BP10" s="121"/>
      <c r="BQ10" s="121"/>
      <c r="BR10" s="121"/>
      <c r="BS10" s="121"/>
      <c r="BT10" s="121"/>
      <c r="BU10" s="121"/>
      <c r="BV10" s="121"/>
      <c r="BW10" s="121"/>
      <c r="BX10" s="121"/>
      <c r="BY10" s="121"/>
      <c r="BZ10" s="121"/>
      <c r="CA10" s="121"/>
      <c r="CB10" s="121"/>
    </row>
    <row r="11" ht="73" hidden="1" customHeight="1" spans="1:80">
      <c r="A11" s="100">
        <f>ROW()-10</f>
        <v>1</v>
      </c>
      <c r="B11" s="101" t="s">
        <v>83</v>
      </c>
      <c r="C11" s="102"/>
      <c r="D11" s="102"/>
      <c r="E11" s="102"/>
      <c r="F11" s="102"/>
      <c r="G11" s="90" t="s">
        <v>84</v>
      </c>
      <c r="H11" s="90" t="s">
        <v>84</v>
      </c>
      <c r="I11" s="90" t="s">
        <v>85</v>
      </c>
      <c r="J11" s="122" t="s">
        <v>86</v>
      </c>
      <c r="K11" s="123" t="s">
        <v>87</v>
      </c>
      <c r="L11" s="123" t="s">
        <v>88</v>
      </c>
      <c r="M11" s="124">
        <v>10300</v>
      </c>
      <c r="N11" s="100"/>
      <c r="O11" s="100"/>
      <c r="P11" s="100"/>
      <c r="Q11" s="100"/>
      <c r="R11" s="100"/>
      <c r="S11" s="146">
        <v>1000</v>
      </c>
      <c r="T11" s="100"/>
      <c r="U11" s="146">
        <v>5000</v>
      </c>
      <c r="V11" s="146" t="s">
        <v>89</v>
      </c>
      <c r="W11" s="146" t="s">
        <v>89</v>
      </c>
      <c r="X11" s="146" t="s">
        <v>90</v>
      </c>
      <c r="Y11" s="146" t="s">
        <v>91</v>
      </c>
      <c r="Z11" s="153"/>
      <c r="AA11" s="153"/>
      <c r="AB11" s="154"/>
      <c r="AC11" s="154"/>
      <c r="AD11" s="154"/>
      <c r="AE11" s="154"/>
      <c r="AF11" s="155"/>
      <c r="AG11" s="155"/>
      <c r="AH11" s="183" t="s">
        <v>92</v>
      </c>
      <c r="AI11" s="183" t="s">
        <v>92</v>
      </c>
      <c r="AJ11" s="183" t="s">
        <v>92</v>
      </c>
      <c r="AK11" s="183" t="s">
        <v>92</v>
      </c>
      <c r="AL11" s="184" t="s">
        <v>93</v>
      </c>
      <c r="AM11" s="183">
        <v>600</v>
      </c>
      <c r="AN11" s="183">
        <v>500</v>
      </c>
      <c r="AO11" s="158"/>
      <c r="AP11" s="158"/>
      <c r="AQ11" s="158"/>
      <c r="AR11" s="158"/>
      <c r="AS11" s="183">
        <v>1100</v>
      </c>
      <c r="AT11" s="183">
        <v>400</v>
      </c>
      <c r="AU11" s="183">
        <v>1500</v>
      </c>
      <c r="AV11" s="183">
        <v>500</v>
      </c>
      <c r="AW11" s="183">
        <v>2000</v>
      </c>
      <c r="AX11" s="183">
        <v>500</v>
      </c>
      <c r="AY11" s="183">
        <v>2500</v>
      </c>
      <c r="AZ11" s="183">
        <v>500</v>
      </c>
      <c r="BA11" s="183">
        <v>3000</v>
      </c>
      <c r="BB11" s="183">
        <v>500</v>
      </c>
      <c r="BC11" s="183">
        <v>3500</v>
      </c>
      <c r="BD11" s="183">
        <v>500</v>
      </c>
      <c r="BE11" s="183">
        <v>4000</v>
      </c>
      <c r="BF11" s="183">
        <v>500</v>
      </c>
      <c r="BG11" s="201">
        <v>4500</v>
      </c>
      <c r="BH11" s="201">
        <v>300</v>
      </c>
      <c r="BI11" s="201">
        <v>4800</v>
      </c>
      <c r="BJ11" s="202">
        <f>BI11/U11</f>
        <v>0.96</v>
      </c>
      <c r="BK11" s="203" t="s">
        <v>94</v>
      </c>
      <c r="BL11" s="203"/>
      <c r="BM11" s="146" t="s">
        <v>95</v>
      </c>
      <c r="BN11" s="146" t="s">
        <v>86</v>
      </c>
      <c r="BO11" s="90" t="s">
        <v>96</v>
      </c>
      <c r="BP11" s="146" t="s">
        <v>97</v>
      </c>
      <c r="BQ11" s="146" t="s">
        <v>98</v>
      </c>
      <c r="BR11" s="125"/>
      <c r="BS11" s="100"/>
      <c r="BT11" s="100"/>
      <c r="BU11" s="100"/>
      <c r="BV11" s="100"/>
      <c r="BW11" s="100"/>
      <c r="BX11" s="100"/>
      <c r="BY11" s="100"/>
      <c r="BZ11" s="100"/>
      <c r="CA11" s="100"/>
      <c r="CB11" s="125"/>
    </row>
    <row r="12" ht="64" hidden="1" customHeight="1" spans="1:81">
      <c r="A12" s="100">
        <f t="shared" ref="A12:A21" si="3">ROW()-10</f>
        <v>2</v>
      </c>
      <c r="B12" s="91" t="s">
        <v>99</v>
      </c>
      <c r="C12" s="102"/>
      <c r="D12" s="102"/>
      <c r="E12" s="102"/>
      <c r="F12" s="102"/>
      <c r="G12" s="90" t="s">
        <v>84</v>
      </c>
      <c r="H12" s="90" t="s">
        <v>84</v>
      </c>
      <c r="I12" s="90" t="s">
        <v>85</v>
      </c>
      <c r="J12" s="100" t="s">
        <v>100</v>
      </c>
      <c r="K12" s="91" t="s">
        <v>101</v>
      </c>
      <c r="L12" s="90" t="s">
        <v>102</v>
      </c>
      <c r="M12" s="100">
        <v>12000</v>
      </c>
      <c r="N12" s="100"/>
      <c r="O12" s="100"/>
      <c r="P12" s="100"/>
      <c r="Q12" s="100"/>
      <c r="R12" s="100"/>
      <c r="S12" s="100">
        <v>3000</v>
      </c>
      <c r="T12" s="100"/>
      <c r="U12" s="100">
        <v>9000</v>
      </c>
      <c r="V12" s="90" t="s">
        <v>103</v>
      </c>
      <c r="W12" s="90" t="s">
        <v>104</v>
      </c>
      <c r="X12" s="90" t="s">
        <v>105</v>
      </c>
      <c r="Y12" s="90"/>
      <c r="Z12" s="153"/>
      <c r="AA12" s="153">
        <v>9</v>
      </c>
      <c r="AB12" s="154"/>
      <c r="AC12" s="154"/>
      <c r="AD12" s="154"/>
      <c r="AE12" s="154"/>
      <c r="AF12" s="155"/>
      <c r="AG12" s="155"/>
      <c r="AH12" s="154" t="s">
        <v>92</v>
      </c>
      <c r="AI12" s="154" t="s">
        <v>92</v>
      </c>
      <c r="AJ12" s="154" t="s">
        <v>92</v>
      </c>
      <c r="AK12" s="154" t="s">
        <v>92</v>
      </c>
      <c r="AL12" s="154" t="s">
        <v>106</v>
      </c>
      <c r="AM12" s="158">
        <v>1100</v>
      </c>
      <c r="AN12" s="158">
        <v>450</v>
      </c>
      <c r="AO12" s="158"/>
      <c r="AP12" s="158"/>
      <c r="AQ12" s="158" t="s">
        <v>107</v>
      </c>
      <c r="AR12" s="158" t="s">
        <v>108</v>
      </c>
      <c r="AS12" s="158">
        <v>1550</v>
      </c>
      <c r="AT12" s="158">
        <v>790</v>
      </c>
      <c r="AU12" s="158">
        <v>2340</v>
      </c>
      <c r="AV12" s="158">
        <v>670</v>
      </c>
      <c r="AW12" s="158">
        <v>3010</v>
      </c>
      <c r="AX12" s="158">
        <v>750</v>
      </c>
      <c r="AY12" s="100">
        <v>3760</v>
      </c>
      <c r="AZ12" s="100">
        <v>940</v>
      </c>
      <c r="BA12" s="100">
        <v>4700</v>
      </c>
      <c r="BB12" s="100">
        <v>4300</v>
      </c>
      <c r="BC12" s="100">
        <v>9000</v>
      </c>
      <c r="BD12" s="100">
        <v>0</v>
      </c>
      <c r="BE12" s="100">
        <v>9000</v>
      </c>
      <c r="BF12" s="100">
        <v>0</v>
      </c>
      <c r="BG12" s="100">
        <v>9000</v>
      </c>
      <c r="BH12" s="100">
        <v>0</v>
      </c>
      <c r="BI12" s="100">
        <v>9000</v>
      </c>
      <c r="BJ12" s="204">
        <f>BC12/U12</f>
        <v>1</v>
      </c>
      <c r="BK12" s="205" t="s">
        <v>109</v>
      </c>
      <c r="BL12" s="111"/>
      <c r="BM12" s="90" t="s">
        <v>110</v>
      </c>
      <c r="BN12" s="100" t="s">
        <v>100</v>
      </c>
      <c r="BO12" s="90" t="s">
        <v>111</v>
      </c>
      <c r="BP12" s="90" t="s">
        <v>112</v>
      </c>
      <c r="BQ12" s="90" t="s">
        <v>113</v>
      </c>
      <c r="BR12" s="90" t="s">
        <v>114</v>
      </c>
      <c r="BS12" s="100"/>
      <c r="BT12" s="100"/>
      <c r="BU12" s="100"/>
      <c r="BV12" s="100"/>
      <c r="BW12" s="100"/>
      <c r="BX12" s="100"/>
      <c r="BY12" s="100"/>
      <c r="BZ12" s="100"/>
      <c r="CA12" s="100"/>
      <c r="CB12" s="90" t="s">
        <v>100</v>
      </c>
      <c r="CC12" s="228"/>
    </row>
    <row r="13" ht="77" hidden="1" customHeight="1" spans="1:80">
      <c r="A13" s="100">
        <f t="shared" si="3"/>
        <v>3</v>
      </c>
      <c r="B13" s="91" t="s">
        <v>115</v>
      </c>
      <c r="C13" s="102"/>
      <c r="D13" s="102"/>
      <c r="E13" s="102"/>
      <c r="F13" s="102"/>
      <c r="G13" s="90" t="s">
        <v>84</v>
      </c>
      <c r="H13" s="90" t="s">
        <v>84</v>
      </c>
      <c r="I13" s="90" t="s">
        <v>85</v>
      </c>
      <c r="J13" s="100" t="s">
        <v>100</v>
      </c>
      <c r="K13" s="91" t="s">
        <v>116</v>
      </c>
      <c r="L13" s="90" t="s">
        <v>117</v>
      </c>
      <c r="M13" s="90">
        <v>6000</v>
      </c>
      <c r="N13" s="90"/>
      <c r="O13" s="90"/>
      <c r="P13" s="90"/>
      <c r="Q13" s="100"/>
      <c r="R13" s="100"/>
      <c r="S13" s="90">
        <v>3000</v>
      </c>
      <c r="T13" s="100"/>
      <c r="U13" s="90">
        <v>3000</v>
      </c>
      <c r="V13" s="90" t="s">
        <v>118</v>
      </c>
      <c r="W13" s="90" t="s">
        <v>119</v>
      </c>
      <c r="X13" s="90" t="s">
        <v>120</v>
      </c>
      <c r="Y13" s="90" t="s">
        <v>121</v>
      </c>
      <c r="Z13" s="153"/>
      <c r="AA13" s="153">
        <v>12</v>
      </c>
      <c r="AB13" s="154"/>
      <c r="AC13" s="154"/>
      <c r="AD13" s="154"/>
      <c r="AE13" s="154"/>
      <c r="AF13" s="155"/>
      <c r="AG13" s="155"/>
      <c r="AH13" s="154" t="s">
        <v>92</v>
      </c>
      <c r="AI13" s="154" t="s">
        <v>92</v>
      </c>
      <c r="AJ13" s="154" t="s">
        <v>92</v>
      </c>
      <c r="AK13" s="154" t="s">
        <v>92</v>
      </c>
      <c r="AL13" s="154" t="s">
        <v>106</v>
      </c>
      <c r="AM13" s="158">
        <v>300</v>
      </c>
      <c r="AN13" s="158">
        <v>280</v>
      </c>
      <c r="AO13" s="158"/>
      <c r="AP13" s="158"/>
      <c r="AQ13" s="158" t="s">
        <v>122</v>
      </c>
      <c r="AR13" s="158"/>
      <c r="AS13" s="158">
        <v>580</v>
      </c>
      <c r="AT13" s="158">
        <v>200</v>
      </c>
      <c r="AU13" s="158">
        <v>780</v>
      </c>
      <c r="AV13" s="158">
        <v>270</v>
      </c>
      <c r="AW13" s="158">
        <v>1050</v>
      </c>
      <c r="AX13" s="158">
        <v>200</v>
      </c>
      <c r="AY13" s="158">
        <v>1250</v>
      </c>
      <c r="AZ13" s="158">
        <v>310</v>
      </c>
      <c r="BA13" s="158">
        <v>1560</v>
      </c>
      <c r="BB13" s="158">
        <v>440</v>
      </c>
      <c r="BC13" s="158">
        <v>2000</v>
      </c>
      <c r="BD13" s="158">
        <v>100</v>
      </c>
      <c r="BE13" s="158">
        <v>2100</v>
      </c>
      <c r="BF13" s="158">
        <v>150</v>
      </c>
      <c r="BG13" s="100">
        <v>2250</v>
      </c>
      <c r="BH13" s="100">
        <v>250</v>
      </c>
      <c r="BI13" s="100">
        <v>2500</v>
      </c>
      <c r="BJ13" s="204">
        <f>BI13/U13</f>
        <v>0.833333333333333</v>
      </c>
      <c r="BK13" s="206" t="s">
        <v>123</v>
      </c>
      <c r="BL13" s="111"/>
      <c r="BM13" s="90" t="s">
        <v>124</v>
      </c>
      <c r="BN13" s="100" t="s">
        <v>100</v>
      </c>
      <c r="BO13" s="90" t="s">
        <v>111</v>
      </c>
      <c r="BP13" s="90" t="s">
        <v>112</v>
      </c>
      <c r="BQ13" s="90" t="s">
        <v>113</v>
      </c>
      <c r="BR13" s="90" t="s">
        <v>114</v>
      </c>
      <c r="BS13" s="100"/>
      <c r="BT13" s="100"/>
      <c r="BU13" s="100"/>
      <c r="BV13" s="100"/>
      <c r="BW13" s="100"/>
      <c r="BX13" s="100"/>
      <c r="BY13" s="100"/>
      <c r="BZ13" s="100"/>
      <c r="CA13" s="100"/>
      <c r="CB13" s="90" t="s">
        <v>125</v>
      </c>
    </row>
    <row r="14" ht="71" customHeight="1" spans="1:80">
      <c r="A14" s="100">
        <v>1</v>
      </c>
      <c r="B14" s="91" t="s">
        <v>126</v>
      </c>
      <c r="C14" s="102"/>
      <c r="D14" s="102"/>
      <c r="E14" s="102"/>
      <c r="F14" s="102"/>
      <c r="G14" s="90" t="s">
        <v>84</v>
      </c>
      <c r="H14" s="90" t="s">
        <v>84</v>
      </c>
      <c r="I14" s="90" t="s">
        <v>85</v>
      </c>
      <c r="J14" s="100" t="s">
        <v>100</v>
      </c>
      <c r="K14" s="91" t="s">
        <v>127</v>
      </c>
      <c r="L14" s="90" t="s">
        <v>128</v>
      </c>
      <c r="M14" s="100">
        <v>15000</v>
      </c>
      <c r="N14" s="100"/>
      <c r="O14" s="100"/>
      <c r="P14" s="100"/>
      <c r="Q14" s="100"/>
      <c r="R14" s="100"/>
      <c r="S14" s="100">
        <v>1000</v>
      </c>
      <c r="T14" s="100"/>
      <c r="U14" s="100">
        <v>14000</v>
      </c>
      <c r="V14" s="90" t="s">
        <v>129</v>
      </c>
      <c r="W14" s="90" t="s">
        <v>130</v>
      </c>
      <c r="X14" s="90" t="s">
        <v>131</v>
      </c>
      <c r="Y14" s="90" t="s">
        <v>132</v>
      </c>
      <c r="Z14" s="153"/>
      <c r="AA14" s="153">
        <v>12</v>
      </c>
      <c r="AB14" s="154"/>
      <c r="AC14" s="154"/>
      <c r="AD14" s="154"/>
      <c r="AE14" s="154"/>
      <c r="AF14" s="155"/>
      <c r="AG14" s="155"/>
      <c r="AH14" s="154" t="s">
        <v>92</v>
      </c>
      <c r="AI14" s="154" t="s">
        <v>92</v>
      </c>
      <c r="AJ14" s="154" t="s">
        <v>92</v>
      </c>
      <c r="AK14" s="154" t="s">
        <v>92</v>
      </c>
      <c r="AL14" s="154" t="s">
        <v>106</v>
      </c>
      <c r="AM14" s="158">
        <v>1180</v>
      </c>
      <c r="AN14" s="158">
        <v>1200</v>
      </c>
      <c r="AO14" s="158"/>
      <c r="AP14" s="158"/>
      <c r="AQ14" s="158" t="s">
        <v>122</v>
      </c>
      <c r="AR14" s="158"/>
      <c r="AS14" s="158">
        <v>2380</v>
      </c>
      <c r="AT14" s="158">
        <v>1170</v>
      </c>
      <c r="AU14" s="158">
        <v>3550</v>
      </c>
      <c r="AV14" s="158">
        <v>1160</v>
      </c>
      <c r="AW14" s="158">
        <v>4710</v>
      </c>
      <c r="AX14" s="158">
        <v>1140</v>
      </c>
      <c r="AY14" s="158">
        <v>5850</v>
      </c>
      <c r="AZ14" s="158">
        <v>1170</v>
      </c>
      <c r="BA14" s="158">
        <v>7020</v>
      </c>
      <c r="BB14" s="158">
        <v>0</v>
      </c>
      <c r="BC14" s="158">
        <v>7020</v>
      </c>
      <c r="BD14" s="158">
        <v>0</v>
      </c>
      <c r="BE14" s="158">
        <v>7020</v>
      </c>
      <c r="BF14" s="158">
        <v>0</v>
      </c>
      <c r="BG14" s="100">
        <v>7020</v>
      </c>
      <c r="BH14" s="100">
        <v>4147</v>
      </c>
      <c r="BI14" s="100">
        <v>11167</v>
      </c>
      <c r="BJ14" s="204">
        <f>BI14/U14</f>
        <v>0.797642857142857</v>
      </c>
      <c r="BK14" s="207" t="s">
        <v>133</v>
      </c>
      <c r="BL14" s="91" t="s">
        <v>134</v>
      </c>
      <c r="BM14" s="90" t="s">
        <v>135</v>
      </c>
      <c r="BN14" s="100" t="s">
        <v>100</v>
      </c>
      <c r="BO14" s="90" t="s">
        <v>111</v>
      </c>
      <c r="BP14" s="100" t="s">
        <v>136</v>
      </c>
      <c r="BQ14" s="100" t="s">
        <v>137</v>
      </c>
      <c r="BR14" s="90" t="s">
        <v>114</v>
      </c>
      <c r="BS14" s="100"/>
      <c r="BT14" s="100"/>
      <c r="BU14" s="100"/>
      <c r="BV14" s="100"/>
      <c r="BW14" s="100"/>
      <c r="BX14" s="100"/>
      <c r="BY14" s="100"/>
      <c r="BZ14" s="100"/>
      <c r="CA14" s="100"/>
      <c r="CB14" s="90" t="s">
        <v>114</v>
      </c>
    </row>
    <row r="15" s="64" customFormat="1" ht="146" hidden="1" customHeight="1" spans="1:79">
      <c r="A15" s="100">
        <f t="shared" si="3"/>
        <v>5</v>
      </c>
      <c r="B15" s="91" t="s">
        <v>138</v>
      </c>
      <c r="C15" s="103"/>
      <c r="D15" s="103"/>
      <c r="E15" s="103"/>
      <c r="F15" s="103"/>
      <c r="G15" s="90" t="s">
        <v>84</v>
      </c>
      <c r="H15" s="90" t="s">
        <v>84</v>
      </c>
      <c r="I15" s="90" t="s">
        <v>85</v>
      </c>
      <c r="J15" s="100" t="s">
        <v>100</v>
      </c>
      <c r="K15" s="91" t="s">
        <v>139</v>
      </c>
      <c r="L15" s="90" t="s">
        <v>140</v>
      </c>
      <c r="M15" s="100">
        <v>3000</v>
      </c>
      <c r="N15" s="100"/>
      <c r="O15" s="100"/>
      <c r="P15" s="100"/>
      <c r="Q15" s="100"/>
      <c r="R15" s="100"/>
      <c r="S15" s="100">
        <v>300</v>
      </c>
      <c r="T15" s="100"/>
      <c r="U15" s="147">
        <v>2000</v>
      </c>
      <c r="V15" s="90" t="s">
        <v>141</v>
      </c>
      <c r="W15" s="90" t="s">
        <v>142</v>
      </c>
      <c r="X15" s="90" t="s">
        <v>143</v>
      </c>
      <c r="Y15" s="90" t="s">
        <v>144</v>
      </c>
      <c r="Z15" s="153"/>
      <c r="AA15" s="153"/>
      <c r="AB15" s="154"/>
      <c r="AC15" s="154"/>
      <c r="AD15" s="154"/>
      <c r="AE15" s="154"/>
      <c r="AF15" s="154"/>
      <c r="AG15" s="154"/>
      <c r="AH15" s="154" t="s">
        <v>92</v>
      </c>
      <c r="AI15" s="154" t="s">
        <v>145</v>
      </c>
      <c r="AJ15" s="154" t="s">
        <v>92</v>
      </c>
      <c r="AK15" s="154" t="s">
        <v>145</v>
      </c>
      <c r="AL15" s="154" t="s">
        <v>146</v>
      </c>
      <c r="AM15" s="154">
        <v>300</v>
      </c>
      <c r="AN15" s="154">
        <v>50</v>
      </c>
      <c r="AO15" s="154"/>
      <c r="AP15" s="154"/>
      <c r="AQ15" s="154"/>
      <c r="AR15" s="154"/>
      <c r="AS15" s="154">
        <v>350</v>
      </c>
      <c r="AT15" s="154">
        <v>200</v>
      </c>
      <c r="AU15" s="154">
        <v>550</v>
      </c>
      <c r="AV15" s="154">
        <v>200</v>
      </c>
      <c r="AW15" s="154">
        <v>750</v>
      </c>
      <c r="AX15" s="154">
        <v>150</v>
      </c>
      <c r="AY15" s="154">
        <v>900</v>
      </c>
      <c r="AZ15" s="154">
        <v>150</v>
      </c>
      <c r="BA15" s="154">
        <v>1050</v>
      </c>
      <c r="BB15" s="154">
        <v>200</v>
      </c>
      <c r="BC15" s="154">
        <v>1250</v>
      </c>
      <c r="BD15" s="154">
        <v>150</v>
      </c>
      <c r="BE15" s="154">
        <v>1400</v>
      </c>
      <c r="BF15" s="154">
        <v>200</v>
      </c>
      <c r="BG15" s="90">
        <v>1600</v>
      </c>
      <c r="BH15" s="90">
        <v>200</v>
      </c>
      <c r="BI15" s="90">
        <v>1800</v>
      </c>
      <c r="BJ15" s="192">
        <f>BI15/U15</f>
        <v>0.9</v>
      </c>
      <c r="BK15" s="91" t="s">
        <v>147</v>
      </c>
      <c r="BL15" s="91"/>
      <c r="BM15" s="90" t="s">
        <v>148</v>
      </c>
      <c r="BN15" s="100" t="s">
        <v>100</v>
      </c>
      <c r="BO15" s="90" t="s">
        <v>111</v>
      </c>
      <c r="BP15" s="100" t="s">
        <v>136</v>
      </c>
      <c r="BQ15" s="100" t="s">
        <v>137</v>
      </c>
      <c r="BR15" s="90"/>
      <c r="BS15" s="205"/>
      <c r="BT15" s="205"/>
      <c r="BU15" s="205"/>
      <c r="BV15" s="205"/>
      <c r="BW15" s="205"/>
      <c r="BX15" s="205"/>
      <c r="BY15" s="205"/>
      <c r="BZ15" s="90"/>
      <c r="CA15" s="73"/>
    </row>
    <row r="16" ht="81" customHeight="1" spans="1:80">
      <c r="A16" s="100">
        <v>2</v>
      </c>
      <c r="B16" s="91" t="s">
        <v>149</v>
      </c>
      <c r="C16" s="102"/>
      <c r="D16" s="102"/>
      <c r="E16" s="102"/>
      <c r="F16" s="102"/>
      <c r="G16" s="90" t="s">
        <v>84</v>
      </c>
      <c r="H16" s="90" t="s">
        <v>84</v>
      </c>
      <c r="I16" s="90" t="s">
        <v>85</v>
      </c>
      <c r="J16" s="100" t="s">
        <v>150</v>
      </c>
      <c r="K16" s="91" t="s">
        <v>151</v>
      </c>
      <c r="L16" s="90" t="s">
        <v>117</v>
      </c>
      <c r="M16" s="100">
        <v>1650</v>
      </c>
      <c r="N16" s="100"/>
      <c r="O16" s="100"/>
      <c r="P16" s="90"/>
      <c r="Q16" s="100"/>
      <c r="R16" s="100"/>
      <c r="S16" s="100">
        <v>500</v>
      </c>
      <c r="T16" s="100"/>
      <c r="U16" s="100">
        <v>1150</v>
      </c>
      <c r="V16" s="90" t="s">
        <v>152</v>
      </c>
      <c r="W16" s="90" t="s">
        <v>153</v>
      </c>
      <c r="X16" s="90" t="s">
        <v>154</v>
      </c>
      <c r="Y16" s="90" t="s">
        <v>155</v>
      </c>
      <c r="Z16" s="156"/>
      <c r="AA16" s="157">
        <v>12</v>
      </c>
      <c r="AB16" s="154">
        <v>7.99</v>
      </c>
      <c r="AC16" s="154"/>
      <c r="AD16" s="154">
        <v>1.31</v>
      </c>
      <c r="AE16" s="154"/>
      <c r="AF16" s="155"/>
      <c r="AG16" s="155"/>
      <c r="AH16" s="183" t="s">
        <v>92</v>
      </c>
      <c r="AI16" s="183" t="s">
        <v>92</v>
      </c>
      <c r="AJ16" s="183" t="s">
        <v>92</v>
      </c>
      <c r="AK16" s="183" t="s">
        <v>92</v>
      </c>
      <c r="AL16" s="158" t="s">
        <v>156</v>
      </c>
      <c r="AM16" s="158">
        <v>120</v>
      </c>
      <c r="AN16" s="158">
        <v>120</v>
      </c>
      <c r="AO16" s="158"/>
      <c r="AP16" s="158"/>
      <c r="AQ16" s="158" t="s">
        <v>122</v>
      </c>
      <c r="AR16" s="158"/>
      <c r="AS16" s="158">
        <v>240</v>
      </c>
      <c r="AT16" s="158">
        <v>130</v>
      </c>
      <c r="AU16" s="158">
        <v>370</v>
      </c>
      <c r="AV16" s="158">
        <v>200</v>
      </c>
      <c r="AW16" s="158">
        <v>570</v>
      </c>
      <c r="AX16" s="158">
        <v>80</v>
      </c>
      <c r="AY16" s="158">
        <v>650</v>
      </c>
      <c r="AZ16" s="158">
        <v>0</v>
      </c>
      <c r="BA16" s="158">
        <v>650</v>
      </c>
      <c r="BB16" s="158">
        <v>60</v>
      </c>
      <c r="BC16" s="158">
        <v>710</v>
      </c>
      <c r="BD16" s="158">
        <v>58</v>
      </c>
      <c r="BE16" s="158">
        <v>768</v>
      </c>
      <c r="BF16" s="158">
        <v>200</v>
      </c>
      <c r="BG16" s="100">
        <v>968</v>
      </c>
      <c r="BH16" s="100">
        <v>80</v>
      </c>
      <c r="BI16" s="100">
        <v>1048</v>
      </c>
      <c r="BJ16" s="204">
        <f>BI16/U16</f>
        <v>0.911304347826087</v>
      </c>
      <c r="BK16" s="91" t="s">
        <v>157</v>
      </c>
      <c r="BL16" s="111" t="s">
        <v>158</v>
      </c>
      <c r="BM16" s="125" t="s">
        <v>159</v>
      </c>
      <c r="BN16" s="90" t="s">
        <v>150</v>
      </c>
      <c r="BO16" s="90" t="s">
        <v>111</v>
      </c>
      <c r="BP16" s="100" t="s">
        <v>160</v>
      </c>
      <c r="BQ16" s="100" t="s">
        <v>161</v>
      </c>
      <c r="BR16" s="90"/>
      <c r="BS16" s="100"/>
      <c r="BT16" s="100"/>
      <c r="BU16" s="100"/>
      <c r="BV16" s="100"/>
      <c r="BW16" s="100"/>
      <c r="BX16" s="100"/>
      <c r="BY16" s="100"/>
      <c r="BZ16" s="100"/>
      <c r="CA16" s="100"/>
      <c r="CB16" s="100" t="s">
        <v>150</v>
      </c>
    </row>
    <row r="17" ht="65" hidden="1" customHeight="1" spans="1:80">
      <c r="A17" s="100">
        <f t="shared" si="3"/>
        <v>7</v>
      </c>
      <c r="B17" s="91" t="s">
        <v>162</v>
      </c>
      <c r="C17" s="102"/>
      <c r="D17" s="102"/>
      <c r="E17" s="102"/>
      <c r="F17" s="102"/>
      <c r="G17" s="90" t="s">
        <v>84</v>
      </c>
      <c r="H17" s="90" t="s">
        <v>84</v>
      </c>
      <c r="I17" s="90" t="s">
        <v>85</v>
      </c>
      <c r="J17" s="100" t="s">
        <v>163</v>
      </c>
      <c r="K17" s="108" t="s">
        <v>164</v>
      </c>
      <c r="L17" s="90" t="s">
        <v>165</v>
      </c>
      <c r="M17" s="100">
        <v>10000</v>
      </c>
      <c r="N17" s="100"/>
      <c r="O17" s="100"/>
      <c r="P17" s="100"/>
      <c r="Q17" s="100"/>
      <c r="R17" s="100"/>
      <c r="S17" s="100">
        <v>9900</v>
      </c>
      <c r="T17" s="100"/>
      <c r="U17" s="100">
        <v>100</v>
      </c>
      <c r="V17" s="90" t="s">
        <v>166</v>
      </c>
      <c r="W17" s="100"/>
      <c r="X17" s="100"/>
      <c r="Y17" s="100"/>
      <c r="Z17" s="158"/>
      <c r="AA17" s="153">
        <v>3</v>
      </c>
      <c r="AB17" s="154"/>
      <c r="AC17" s="154"/>
      <c r="AD17" s="154"/>
      <c r="AE17" s="154"/>
      <c r="AF17" s="155"/>
      <c r="AG17" s="155"/>
      <c r="AH17" s="154" t="s">
        <v>92</v>
      </c>
      <c r="AI17" s="154" t="s">
        <v>92</v>
      </c>
      <c r="AJ17" s="154" t="s">
        <v>167</v>
      </c>
      <c r="AK17" s="154" t="s">
        <v>167</v>
      </c>
      <c r="AL17" s="154" t="s">
        <v>106</v>
      </c>
      <c r="AM17" s="158">
        <v>100</v>
      </c>
      <c r="AN17" s="158">
        <v>0</v>
      </c>
      <c r="AO17" s="158"/>
      <c r="AP17" s="158"/>
      <c r="AQ17" s="158" t="s">
        <v>168</v>
      </c>
      <c r="AR17" s="158" t="s">
        <v>169</v>
      </c>
      <c r="AS17" s="158">
        <v>100</v>
      </c>
      <c r="AT17" s="158">
        <v>0</v>
      </c>
      <c r="AU17" s="158">
        <v>100</v>
      </c>
      <c r="AV17" s="158">
        <v>0</v>
      </c>
      <c r="AW17" s="158">
        <v>100</v>
      </c>
      <c r="AX17" s="158">
        <v>0</v>
      </c>
      <c r="AY17" s="158">
        <v>100</v>
      </c>
      <c r="AZ17" s="158">
        <v>0</v>
      </c>
      <c r="BA17" s="158">
        <v>100</v>
      </c>
      <c r="BB17" s="158">
        <v>0</v>
      </c>
      <c r="BC17" s="158">
        <v>100</v>
      </c>
      <c r="BD17" s="158">
        <v>0</v>
      </c>
      <c r="BE17" s="158">
        <v>100</v>
      </c>
      <c r="BF17" s="158">
        <v>0</v>
      </c>
      <c r="BG17" s="100">
        <v>100</v>
      </c>
      <c r="BH17" s="100">
        <v>0</v>
      </c>
      <c r="BI17" s="100">
        <v>100</v>
      </c>
      <c r="BJ17" s="204">
        <f>AS17/U17</f>
        <v>1</v>
      </c>
      <c r="BK17" s="205" t="s">
        <v>170</v>
      </c>
      <c r="BL17" s="111"/>
      <c r="BM17" s="90" t="s">
        <v>171</v>
      </c>
      <c r="BN17" s="100" t="s">
        <v>163</v>
      </c>
      <c r="BO17" s="100" t="s">
        <v>172</v>
      </c>
      <c r="BP17" s="100" t="s">
        <v>173</v>
      </c>
      <c r="BQ17" s="100" t="s">
        <v>174</v>
      </c>
      <c r="BR17" s="90" t="s">
        <v>114</v>
      </c>
      <c r="BS17" s="100"/>
      <c r="BT17" s="100"/>
      <c r="BU17" s="100"/>
      <c r="BV17" s="100"/>
      <c r="BW17" s="100"/>
      <c r="BX17" s="100"/>
      <c r="BY17" s="100"/>
      <c r="BZ17" s="100"/>
      <c r="CA17" s="100"/>
      <c r="CB17" s="90" t="s">
        <v>163</v>
      </c>
    </row>
    <row r="18" ht="66" hidden="1" customHeight="1" spans="1:81">
      <c r="A18" s="100">
        <f t="shared" si="3"/>
        <v>8</v>
      </c>
      <c r="B18" s="104" t="s">
        <v>175</v>
      </c>
      <c r="C18" s="102"/>
      <c r="D18" s="102"/>
      <c r="E18" s="102"/>
      <c r="F18" s="102"/>
      <c r="G18" s="90" t="s">
        <v>84</v>
      </c>
      <c r="H18" s="90" t="s">
        <v>84</v>
      </c>
      <c r="I18" s="90" t="s">
        <v>85</v>
      </c>
      <c r="J18" s="125" t="s">
        <v>176</v>
      </c>
      <c r="K18" s="108" t="s">
        <v>177</v>
      </c>
      <c r="L18" s="126" t="s">
        <v>128</v>
      </c>
      <c r="M18" s="125">
        <v>5000</v>
      </c>
      <c r="N18" s="125"/>
      <c r="O18" s="90"/>
      <c r="P18" s="125"/>
      <c r="Q18" s="100"/>
      <c r="R18" s="100"/>
      <c r="S18" s="90">
        <v>2000</v>
      </c>
      <c r="T18" s="100"/>
      <c r="U18" s="90">
        <v>3000</v>
      </c>
      <c r="V18" s="126" t="s">
        <v>178</v>
      </c>
      <c r="W18" s="126" t="s">
        <v>179</v>
      </c>
      <c r="X18" s="126" t="s">
        <v>180</v>
      </c>
      <c r="Y18" s="126" t="s">
        <v>181</v>
      </c>
      <c r="Z18" s="153"/>
      <c r="AA18" s="153">
        <v>12</v>
      </c>
      <c r="AB18" s="154"/>
      <c r="AC18" s="154"/>
      <c r="AD18" s="154"/>
      <c r="AE18" s="154"/>
      <c r="AF18" s="155"/>
      <c r="AG18" s="155"/>
      <c r="AH18" s="158" t="s">
        <v>92</v>
      </c>
      <c r="AI18" s="158" t="s">
        <v>92</v>
      </c>
      <c r="AJ18" s="158" t="s">
        <v>92</v>
      </c>
      <c r="AK18" s="158" t="s">
        <v>92</v>
      </c>
      <c r="AL18" s="158" t="s">
        <v>182</v>
      </c>
      <c r="AM18" s="158">
        <v>250</v>
      </c>
      <c r="AN18" s="158">
        <v>250</v>
      </c>
      <c r="AO18" s="158"/>
      <c r="AP18" s="158"/>
      <c r="AQ18" s="158" t="s">
        <v>122</v>
      </c>
      <c r="AR18" s="158" t="s">
        <v>183</v>
      </c>
      <c r="AS18" s="158">
        <v>500</v>
      </c>
      <c r="AT18" s="158">
        <v>500</v>
      </c>
      <c r="AU18" s="158">
        <v>1000</v>
      </c>
      <c r="AV18" s="158">
        <v>250</v>
      </c>
      <c r="AW18" s="158">
        <v>1250</v>
      </c>
      <c r="AX18" s="158">
        <v>250</v>
      </c>
      <c r="AY18" s="158">
        <v>1500</v>
      </c>
      <c r="AZ18" s="158">
        <v>500</v>
      </c>
      <c r="BA18" s="158">
        <v>2000</v>
      </c>
      <c r="BB18" s="158">
        <v>250</v>
      </c>
      <c r="BC18" s="158">
        <v>2250</v>
      </c>
      <c r="BD18" s="158">
        <v>250</v>
      </c>
      <c r="BE18" s="158">
        <v>2500</v>
      </c>
      <c r="BF18" s="158">
        <v>250</v>
      </c>
      <c r="BG18" s="100">
        <v>2750</v>
      </c>
      <c r="BH18" s="100">
        <v>250</v>
      </c>
      <c r="BI18" s="100">
        <v>3000</v>
      </c>
      <c r="BJ18" s="204">
        <f>BI18/U18</f>
        <v>1</v>
      </c>
      <c r="BK18" s="111" t="s">
        <v>184</v>
      </c>
      <c r="BL18" s="111"/>
      <c r="BM18" s="220" t="s">
        <v>185</v>
      </c>
      <c r="BN18" s="220" t="s">
        <v>176</v>
      </c>
      <c r="BO18" s="90" t="s">
        <v>186</v>
      </c>
      <c r="BP18" s="90" t="s">
        <v>187</v>
      </c>
      <c r="BQ18" s="221" t="s">
        <v>188</v>
      </c>
      <c r="BR18" s="90"/>
      <c r="BS18" s="100"/>
      <c r="BT18" s="100"/>
      <c r="BU18" s="100"/>
      <c r="BV18" s="100"/>
      <c r="BW18" s="100"/>
      <c r="BX18" s="100"/>
      <c r="BY18" s="100"/>
      <c r="BZ18" s="100"/>
      <c r="CA18" s="100"/>
      <c r="CB18" s="100" t="s">
        <v>176</v>
      </c>
      <c r="CC18" s="74"/>
    </row>
    <row r="19" s="69" customFormat="1" ht="72" hidden="1" customHeight="1" spans="1:81">
      <c r="A19" s="100">
        <f t="shared" si="3"/>
        <v>9</v>
      </c>
      <c r="B19" s="105" t="s">
        <v>189</v>
      </c>
      <c r="C19" s="106"/>
      <c r="D19" s="106"/>
      <c r="E19" s="106"/>
      <c r="F19" s="106"/>
      <c r="G19" s="107" t="s">
        <v>84</v>
      </c>
      <c r="H19" s="107" t="s">
        <v>84</v>
      </c>
      <c r="I19" s="107" t="s">
        <v>85</v>
      </c>
      <c r="J19" s="127" t="s">
        <v>190</v>
      </c>
      <c r="K19" s="105" t="s">
        <v>191</v>
      </c>
      <c r="L19" s="107" t="s">
        <v>192</v>
      </c>
      <c r="M19" s="107">
        <v>50100</v>
      </c>
      <c r="N19" s="127"/>
      <c r="O19" s="127"/>
      <c r="P19" s="107">
        <v>40000</v>
      </c>
      <c r="Q19" s="127"/>
      <c r="R19" s="127"/>
      <c r="S19" s="107">
        <v>15000</v>
      </c>
      <c r="T19" s="127"/>
      <c r="U19" s="107">
        <v>10000</v>
      </c>
      <c r="V19" s="107" t="s">
        <v>193</v>
      </c>
      <c r="W19" s="107" t="s">
        <v>194</v>
      </c>
      <c r="X19" s="107" t="s">
        <v>195</v>
      </c>
      <c r="Y19" s="107" t="s">
        <v>196</v>
      </c>
      <c r="Z19" s="153"/>
      <c r="AA19" s="153"/>
      <c r="AB19" s="154">
        <v>93</v>
      </c>
      <c r="AC19" s="154"/>
      <c r="AD19" s="154"/>
      <c r="AE19" s="154"/>
      <c r="AF19" s="155"/>
      <c r="AG19" s="155"/>
      <c r="AH19" s="154" t="s">
        <v>92</v>
      </c>
      <c r="AI19" s="154" t="s">
        <v>92</v>
      </c>
      <c r="AJ19" s="154" t="s">
        <v>92</v>
      </c>
      <c r="AK19" s="154" t="s">
        <v>92</v>
      </c>
      <c r="AL19" s="154" t="s">
        <v>106</v>
      </c>
      <c r="AM19" s="158">
        <v>1000</v>
      </c>
      <c r="AN19" s="158">
        <v>700</v>
      </c>
      <c r="AO19" s="158"/>
      <c r="AP19" s="158"/>
      <c r="AQ19" s="158"/>
      <c r="AR19" s="158"/>
      <c r="AS19" s="158">
        <v>1700</v>
      </c>
      <c r="AT19" s="158">
        <v>900</v>
      </c>
      <c r="AU19" s="158">
        <v>2600</v>
      </c>
      <c r="AV19" s="158">
        <v>780</v>
      </c>
      <c r="AW19" s="158">
        <v>3380</v>
      </c>
      <c r="AX19" s="158">
        <v>800</v>
      </c>
      <c r="AY19" s="158">
        <v>4180</v>
      </c>
      <c r="AZ19" s="158">
        <v>1020</v>
      </c>
      <c r="BA19" s="158">
        <v>5200</v>
      </c>
      <c r="BB19" s="158">
        <v>4800</v>
      </c>
      <c r="BC19" s="158">
        <v>10000</v>
      </c>
      <c r="BD19" s="158">
        <v>0</v>
      </c>
      <c r="BE19" s="158">
        <v>10000</v>
      </c>
      <c r="BF19" s="158">
        <v>0</v>
      </c>
      <c r="BG19" s="100">
        <v>10000</v>
      </c>
      <c r="BH19" s="100">
        <v>0</v>
      </c>
      <c r="BI19" s="100">
        <v>10000</v>
      </c>
      <c r="BJ19" s="204">
        <f>BG19/U19</f>
        <v>1</v>
      </c>
      <c r="BK19" s="205" t="s">
        <v>197</v>
      </c>
      <c r="BL19" s="111"/>
      <c r="BM19" s="107" t="s">
        <v>198</v>
      </c>
      <c r="BN19" s="107" t="s">
        <v>199</v>
      </c>
      <c r="BO19" s="90" t="s">
        <v>200</v>
      </c>
      <c r="BP19" s="222" t="s">
        <v>201</v>
      </c>
      <c r="BQ19" s="90" t="s">
        <v>202</v>
      </c>
      <c r="BR19" s="107" t="s">
        <v>114</v>
      </c>
      <c r="BS19" s="127"/>
      <c r="BT19" s="127"/>
      <c r="BU19" s="127"/>
      <c r="BV19" s="127"/>
      <c r="BW19" s="127"/>
      <c r="BX19" s="127"/>
      <c r="BY19" s="127"/>
      <c r="BZ19" s="107"/>
      <c r="CA19" s="127"/>
      <c r="CB19" s="107"/>
      <c r="CC19" s="229"/>
    </row>
    <row r="20" ht="69" hidden="1" customHeight="1" spans="1:80">
      <c r="A20" s="100">
        <f t="shared" si="3"/>
        <v>10</v>
      </c>
      <c r="B20" s="108" t="s">
        <v>203</v>
      </c>
      <c r="C20" s="102"/>
      <c r="D20" s="102"/>
      <c r="E20" s="102"/>
      <c r="F20" s="102"/>
      <c r="G20" s="90" t="s">
        <v>84</v>
      </c>
      <c r="H20" s="90" t="s">
        <v>84</v>
      </c>
      <c r="I20" s="90" t="s">
        <v>85</v>
      </c>
      <c r="J20" s="125" t="s">
        <v>176</v>
      </c>
      <c r="K20" s="108" t="s">
        <v>204</v>
      </c>
      <c r="L20" s="90" t="s">
        <v>140</v>
      </c>
      <c r="M20" s="125">
        <v>30000</v>
      </c>
      <c r="N20" s="125"/>
      <c r="O20" s="90"/>
      <c r="P20" s="125"/>
      <c r="Q20" s="100"/>
      <c r="R20" s="100"/>
      <c r="S20" s="125">
        <v>200</v>
      </c>
      <c r="T20" s="100"/>
      <c r="U20" s="90">
        <v>10000</v>
      </c>
      <c r="V20" s="126" t="s">
        <v>205</v>
      </c>
      <c r="W20" s="126" t="s">
        <v>206</v>
      </c>
      <c r="X20" s="126" t="s">
        <v>207</v>
      </c>
      <c r="Y20" s="126" t="s">
        <v>208</v>
      </c>
      <c r="Z20" s="153"/>
      <c r="AA20" s="153"/>
      <c r="AB20" s="154"/>
      <c r="AC20" s="154"/>
      <c r="AD20" s="154"/>
      <c r="AE20" s="154"/>
      <c r="AF20" s="155"/>
      <c r="AG20" s="155"/>
      <c r="AH20" s="154" t="s">
        <v>92</v>
      </c>
      <c r="AI20" s="154" t="s">
        <v>92</v>
      </c>
      <c r="AJ20" s="154" t="s">
        <v>92</v>
      </c>
      <c r="AK20" s="154" t="s">
        <v>92</v>
      </c>
      <c r="AL20" s="154" t="s">
        <v>106</v>
      </c>
      <c r="AM20" s="158">
        <v>900</v>
      </c>
      <c r="AN20" s="158">
        <v>790</v>
      </c>
      <c r="AO20" s="158"/>
      <c r="AP20" s="158"/>
      <c r="AQ20" s="158"/>
      <c r="AR20" s="158"/>
      <c r="AS20" s="158">
        <v>1690</v>
      </c>
      <c r="AT20" s="158">
        <v>1310</v>
      </c>
      <c r="AU20" s="158">
        <v>3000</v>
      </c>
      <c r="AV20" s="158">
        <v>450</v>
      </c>
      <c r="AW20" s="158">
        <v>3450</v>
      </c>
      <c r="AX20" s="158">
        <v>1200</v>
      </c>
      <c r="AY20" s="158">
        <v>4650</v>
      </c>
      <c r="AZ20" s="158">
        <v>355</v>
      </c>
      <c r="BA20" s="158">
        <v>5005</v>
      </c>
      <c r="BB20" s="158">
        <v>995</v>
      </c>
      <c r="BC20" s="158">
        <v>6000</v>
      </c>
      <c r="BD20" s="158">
        <v>800</v>
      </c>
      <c r="BE20" s="158">
        <v>6800</v>
      </c>
      <c r="BF20" s="158">
        <v>700</v>
      </c>
      <c r="BG20" s="100">
        <v>7500</v>
      </c>
      <c r="BH20" s="100">
        <v>850</v>
      </c>
      <c r="BI20" s="100">
        <v>8350</v>
      </c>
      <c r="BJ20" s="204">
        <f>BI20/U20</f>
        <v>0.835</v>
      </c>
      <c r="BK20" s="205" t="s">
        <v>209</v>
      </c>
      <c r="BL20" s="111"/>
      <c r="BM20" s="90" t="s">
        <v>210</v>
      </c>
      <c r="BN20" s="220" t="s">
        <v>211</v>
      </c>
      <c r="BO20" s="90" t="s">
        <v>111</v>
      </c>
      <c r="BP20" s="90" t="s">
        <v>212</v>
      </c>
      <c r="BQ20" s="125" t="s">
        <v>213</v>
      </c>
      <c r="BR20" s="90" t="s">
        <v>114</v>
      </c>
      <c r="BS20" s="100"/>
      <c r="BT20" s="100"/>
      <c r="BU20" s="100"/>
      <c r="BV20" s="100"/>
      <c r="BW20" s="100"/>
      <c r="BX20" s="100"/>
      <c r="BY20" s="100"/>
      <c r="BZ20" s="100"/>
      <c r="CA20" s="100"/>
      <c r="CB20" s="100" t="s">
        <v>176</v>
      </c>
    </row>
    <row r="21" ht="93" hidden="1" customHeight="1" spans="1:80">
      <c r="A21" s="100">
        <f t="shared" si="3"/>
        <v>11</v>
      </c>
      <c r="B21" s="91" t="s">
        <v>214</v>
      </c>
      <c r="C21" s="102"/>
      <c r="D21" s="102"/>
      <c r="E21" s="102"/>
      <c r="F21" s="102"/>
      <c r="G21" s="90" t="s">
        <v>84</v>
      </c>
      <c r="H21" s="90" t="s">
        <v>84</v>
      </c>
      <c r="I21" s="90" t="s">
        <v>85</v>
      </c>
      <c r="J21" s="128" t="s">
        <v>176</v>
      </c>
      <c r="K21" s="91" t="s">
        <v>215</v>
      </c>
      <c r="L21" s="90" t="s">
        <v>140</v>
      </c>
      <c r="M21" s="128">
        <v>30000</v>
      </c>
      <c r="N21" s="129"/>
      <c r="O21" s="90"/>
      <c r="P21" s="128"/>
      <c r="Q21" s="100"/>
      <c r="R21" s="100"/>
      <c r="S21" s="90">
        <v>200</v>
      </c>
      <c r="T21" s="100"/>
      <c r="U21" s="90">
        <v>10000</v>
      </c>
      <c r="V21" s="126" t="s">
        <v>205</v>
      </c>
      <c r="W21" s="126" t="s">
        <v>216</v>
      </c>
      <c r="X21" s="126" t="s">
        <v>217</v>
      </c>
      <c r="Y21" s="126" t="s">
        <v>218</v>
      </c>
      <c r="Z21" s="153"/>
      <c r="AA21" s="153"/>
      <c r="AB21" s="154"/>
      <c r="AC21" s="154"/>
      <c r="AD21" s="154"/>
      <c r="AE21" s="154"/>
      <c r="AF21" s="155"/>
      <c r="AG21" s="155"/>
      <c r="AH21" s="158" t="s">
        <v>92</v>
      </c>
      <c r="AI21" s="158" t="s">
        <v>92</v>
      </c>
      <c r="AJ21" s="158" t="s">
        <v>92</v>
      </c>
      <c r="AK21" s="158" t="s">
        <v>92</v>
      </c>
      <c r="AL21" s="158" t="s">
        <v>182</v>
      </c>
      <c r="AM21" s="158">
        <v>1000</v>
      </c>
      <c r="AN21" s="158">
        <v>750</v>
      </c>
      <c r="AO21" s="158"/>
      <c r="AP21" s="158"/>
      <c r="AQ21" s="158"/>
      <c r="AR21" s="158"/>
      <c r="AS21" s="158">
        <v>1750</v>
      </c>
      <c r="AT21" s="158">
        <v>830</v>
      </c>
      <c r="AU21" s="158">
        <v>2580</v>
      </c>
      <c r="AV21" s="158">
        <v>820</v>
      </c>
      <c r="AW21" s="158">
        <v>3400</v>
      </c>
      <c r="AX21" s="158">
        <v>1400</v>
      </c>
      <c r="AY21" s="158">
        <v>4800</v>
      </c>
      <c r="AZ21" s="158">
        <v>500</v>
      </c>
      <c r="BA21" s="158">
        <v>5300</v>
      </c>
      <c r="BB21" s="158">
        <v>4700</v>
      </c>
      <c r="BC21" s="158">
        <v>10000</v>
      </c>
      <c r="BD21" s="158">
        <v>10</v>
      </c>
      <c r="BE21" s="158">
        <v>10010</v>
      </c>
      <c r="BF21" s="158">
        <v>0</v>
      </c>
      <c r="BG21" s="100">
        <v>10010</v>
      </c>
      <c r="BH21" s="100">
        <v>0</v>
      </c>
      <c r="BI21" s="100">
        <v>10010</v>
      </c>
      <c r="BJ21" s="204">
        <f>BE21/U21</f>
        <v>1.001</v>
      </c>
      <c r="BK21" s="208" t="s">
        <v>219</v>
      </c>
      <c r="BL21" s="111"/>
      <c r="BM21" s="90" t="s">
        <v>220</v>
      </c>
      <c r="BN21" s="220" t="s">
        <v>211</v>
      </c>
      <c r="BO21" s="90" t="s">
        <v>111</v>
      </c>
      <c r="BP21" s="90" t="s">
        <v>212</v>
      </c>
      <c r="BQ21" s="125" t="s">
        <v>213</v>
      </c>
      <c r="BR21" s="125" t="s">
        <v>114</v>
      </c>
      <c r="BS21" s="100"/>
      <c r="BT21" s="100"/>
      <c r="BU21" s="100"/>
      <c r="BV21" s="100"/>
      <c r="BW21" s="100"/>
      <c r="BX21" s="100"/>
      <c r="BY21" s="100"/>
      <c r="BZ21" s="100"/>
      <c r="CA21" s="100"/>
      <c r="CB21" s="125" t="s">
        <v>176</v>
      </c>
    </row>
    <row r="22" ht="84" hidden="1" customHeight="1" spans="1:80">
      <c r="A22" s="100">
        <f t="shared" ref="A22:A31" si="4">ROW()-10</f>
        <v>12</v>
      </c>
      <c r="B22" s="91" t="s">
        <v>221</v>
      </c>
      <c r="C22" s="102"/>
      <c r="D22" s="102"/>
      <c r="E22" s="102"/>
      <c r="F22" s="102"/>
      <c r="G22" s="90" t="s">
        <v>84</v>
      </c>
      <c r="H22" s="90" t="s">
        <v>84</v>
      </c>
      <c r="I22" s="90" t="s">
        <v>85</v>
      </c>
      <c r="J22" s="90" t="s">
        <v>150</v>
      </c>
      <c r="K22" s="91" t="s">
        <v>222</v>
      </c>
      <c r="L22" s="90" t="s">
        <v>223</v>
      </c>
      <c r="M22" s="90">
        <v>70615</v>
      </c>
      <c r="N22" s="90"/>
      <c r="O22" s="90"/>
      <c r="P22" s="90"/>
      <c r="Q22" s="100"/>
      <c r="R22" s="100"/>
      <c r="S22" s="90">
        <v>10000</v>
      </c>
      <c r="T22" s="100"/>
      <c r="U22" s="90">
        <v>29000</v>
      </c>
      <c r="V22" s="90" t="s">
        <v>224</v>
      </c>
      <c r="W22" s="90" t="s">
        <v>225</v>
      </c>
      <c r="X22" s="90" t="s">
        <v>226</v>
      </c>
      <c r="Y22" s="90" t="s">
        <v>227</v>
      </c>
      <c r="Z22" s="153"/>
      <c r="AA22" s="153"/>
      <c r="AB22" s="154"/>
      <c r="AC22" s="154"/>
      <c r="AD22" s="154"/>
      <c r="AE22" s="154"/>
      <c r="AF22" s="155"/>
      <c r="AG22" s="155"/>
      <c r="AH22" s="158" t="s">
        <v>92</v>
      </c>
      <c r="AI22" s="158" t="s">
        <v>92</v>
      </c>
      <c r="AJ22" s="158" t="s">
        <v>92</v>
      </c>
      <c r="AK22" s="158" t="s">
        <v>92</v>
      </c>
      <c r="AL22" s="158" t="s">
        <v>167</v>
      </c>
      <c r="AM22" s="158">
        <v>2450</v>
      </c>
      <c r="AN22" s="158">
        <v>2580</v>
      </c>
      <c r="AO22" s="158"/>
      <c r="AP22" s="158"/>
      <c r="AQ22" s="158"/>
      <c r="AR22" s="158"/>
      <c r="AS22" s="158">
        <v>5030</v>
      </c>
      <c r="AT22" s="158">
        <v>2450</v>
      </c>
      <c r="AU22" s="158">
        <v>7480</v>
      </c>
      <c r="AV22" s="158">
        <v>2400</v>
      </c>
      <c r="AW22" s="158">
        <v>9880</v>
      </c>
      <c r="AX22" s="158">
        <v>4300</v>
      </c>
      <c r="AY22" s="158">
        <v>14180</v>
      </c>
      <c r="AZ22" s="158">
        <v>921</v>
      </c>
      <c r="BA22" s="158">
        <v>15101</v>
      </c>
      <c r="BB22" s="158">
        <f>BC22-BA22</f>
        <v>8099</v>
      </c>
      <c r="BC22" s="158">
        <v>23200</v>
      </c>
      <c r="BD22" s="158">
        <v>2900</v>
      </c>
      <c r="BE22" s="158">
        <v>26100</v>
      </c>
      <c r="BF22" s="158">
        <v>200</v>
      </c>
      <c r="BG22" s="100">
        <v>26300</v>
      </c>
      <c r="BH22" s="100">
        <v>2700</v>
      </c>
      <c r="BI22" s="100">
        <v>29000</v>
      </c>
      <c r="BJ22" s="204">
        <f>BI22/U22</f>
        <v>1</v>
      </c>
      <c r="BK22" s="205" t="s">
        <v>228</v>
      </c>
      <c r="BL22" s="111"/>
      <c r="BM22" s="125" t="s">
        <v>229</v>
      </c>
      <c r="BN22" s="220" t="s">
        <v>230</v>
      </c>
      <c r="BO22" s="90" t="s">
        <v>111</v>
      </c>
      <c r="BP22" s="90" t="s">
        <v>231</v>
      </c>
      <c r="BQ22" s="90" t="s">
        <v>232</v>
      </c>
      <c r="BR22" s="90" t="s">
        <v>114</v>
      </c>
      <c r="BS22" s="100"/>
      <c r="BT22" s="100"/>
      <c r="BU22" s="100"/>
      <c r="BV22" s="100"/>
      <c r="BW22" s="100"/>
      <c r="BX22" s="100"/>
      <c r="BY22" s="100"/>
      <c r="BZ22" s="100"/>
      <c r="CA22" s="100"/>
      <c r="CB22" s="90" t="s">
        <v>233</v>
      </c>
    </row>
    <row r="23" s="70" customFormat="1" ht="100" hidden="1" customHeight="1" spans="1:80">
      <c r="A23" s="100">
        <f t="shared" si="4"/>
        <v>13</v>
      </c>
      <c r="B23" s="109" t="s">
        <v>234</v>
      </c>
      <c r="C23" s="102"/>
      <c r="D23" s="102"/>
      <c r="E23" s="102"/>
      <c r="F23" s="102"/>
      <c r="G23" s="90" t="s">
        <v>84</v>
      </c>
      <c r="H23" s="90" t="s">
        <v>84</v>
      </c>
      <c r="I23" s="90" t="s">
        <v>85</v>
      </c>
      <c r="J23" s="130" t="s">
        <v>235</v>
      </c>
      <c r="K23" s="131" t="s">
        <v>236</v>
      </c>
      <c r="L23" s="130" t="s">
        <v>237</v>
      </c>
      <c r="M23" s="130">
        <v>10000</v>
      </c>
      <c r="N23" s="126"/>
      <c r="O23" s="126"/>
      <c r="P23" s="132">
        <v>10000</v>
      </c>
      <c r="Q23" s="100"/>
      <c r="R23" s="100"/>
      <c r="S23" s="148">
        <v>6000</v>
      </c>
      <c r="T23" s="100"/>
      <c r="U23" s="130">
        <v>3000</v>
      </c>
      <c r="V23" s="149" t="s">
        <v>238</v>
      </c>
      <c r="W23" s="149" t="s">
        <v>239</v>
      </c>
      <c r="X23" s="149" t="s">
        <v>240</v>
      </c>
      <c r="Y23" s="149" t="s">
        <v>241</v>
      </c>
      <c r="Z23" s="159"/>
      <c r="AA23" s="159">
        <v>12</v>
      </c>
      <c r="AB23" s="160"/>
      <c r="AC23" s="160"/>
      <c r="AD23" s="154">
        <v>80.22</v>
      </c>
      <c r="AE23" s="154">
        <v>15</v>
      </c>
      <c r="AF23" s="155"/>
      <c r="AG23" s="155"/>
      <c r="AH23" s="154" t="s">
        <v>92</v>
      </c>
      <c r="AI23" s="154" t="s">
        <v>92</v>
      </c>
      <c r="AJ23" s="162" t="s">
        <v>242</v>
      </c>
      <c r="AK23" s="162" t="s">
        <v>243</v>
      </c>
      <c r="AL23" s="154" t="s">
        <v>244</v>
      </c>
      <c r="AM23" s="158">
        <v>250</v>
      </c>
      <c r="AN23" s="158">
        <v>250</v>
      </c>
      <c r="AO23" s="158"/>
      <c r="AP23" s="158"/>
      <c r="AQ23" s="158"/>
      <c r="AR23" s="158"/>
      <c r="AS23" s="158">
        <v>500</v>
      </c>
      <c r="AT23" s="158">
        <v>300</v>
      </c>
      <c r="AU23" s="158">
        <v>800</v>
      </c>
      <c r="AV23" s="158">
        <v>250</v>
      </c>
      <c r="AW23" s="158">
        <v>1050</v>
      </c>
      <c r="AX23" s="158">
        <v>250</v>
      </c>
      <c r="AY23" s="158">
        <v>1300</v>
      </c>
      <c r="AZ23" s="158">
        <v>250</v>
      </c>
      <c r="BA23" s="158">
        <v>1550</v>
      </c>
      <c r="BB23" s="158">
        <v>250</v>
      </c>
      <c r="BC23" s="158">
        <v>1800</v>
      </c>
      <c r="BD23" s="158">
        <v>0</v>
      </c>
      <c r="BE23" s="158">
        <v>1800</v>
      </c>
      <c r="BF23" s="158">
        <v>600</v>
      </c>
      <c r="BG23" s="100">
        <v>2400</v>
      </c>
      <c r="BH23" s="100">
        <v>200</v>
      </c>
      <c r="BI23" s="100">
        <v>2600</v>
      </c>
      <c r="BJ23" s="204">
        <f>BI23/U23</f>
        <v>0.866666666666667</v>
      </c>
      <c r="BK23" s="205" t="s">
        <v>245</v>
      </c>
      <c r="BL23" s="111"/>
      <c r="BM23" s="149" t="s">
        <v>246</v>
      </c>
      <c r="BN23" s="149" t="s">
        <v>235</v>
      </c>
      <c r="BO23" s="149" t="s">
        <v>247</v>
      </c>
      <c r="BP23" s="149" t="s">
        <v>248</v>
      </c>
      <c r="BQ23" s="149" t="s">
        <v>249</v>
      </c>
      <c r="BR23" s="126"/>
      <c r="BS23" s="100"/>
      <c r="BT23" s="100"/>
      <c r="BU23" s="100"/>
      <c r="BV23" s="100"/>
      <c r="BW23" s="100"/>
      <c r="BX23" s="100"/>
      <c r="BY23" s="100"/>
      <c r="BZ23" s="126"/>
      <c r="CA23" s="100"/>
      <c r="CB23" s="90"/>
    </row>
    <row r="24" ht="130" customHeight="1" spans="1:80">
      <c r="A24" s="100">
        <v>3</v>
      </c>
      <c r="B24" s="110" t="s">
        <v>250</v>
      </c>
      <c r="C24" s="102"/>
      <c r="D24" s="102"/>
      <c r="E24" s="102"/>
      <c r="F24" s="102"/>
      <c r="G24" s="90" t="s">
        <v>84</v>
      </c>
      <c r="H24" s="90" t="s">
        <v>84</v>
      </c>
      <c r="I24" s="90" t="s">
        <v>85</v>
      </c>
      <c r="J24" s="126" t="s">
        <v>251</v>
      </c>
      <c r="K24" s="110" t="s">
        <v>252</v>
      </c>
      <c r="L24" s="126" t="s">
        <v>253</v>
      </c>
      <c r="M24" s="126">
        <v>250000</v>
      </c>
      <c r="N24" s="126"/>
      <c r="O24" s="126"/>
      <c r="P24" s="126"/>
      <c r="Q24" s="100"/>
      <c r="R24" s="100"/>
      <c r="S24" s="150">
        <v>8000</v>
      </c>
      <c r="T24" s="100"/>
      <c r="U24" s="126">
        <v>8000</v>
      </c>
      <c r="V24" s="126" t="s">
        <v>254</v>
      </c>
      <c r="W24" s="126" t="s">
        <v>255</v>
      </c>
      <c r="X24" s="126" t="s">
        <v>256</v>
      </c>
      <c r="Y24" s="126" t="s">
        <v>257</v>
      </c>
      <c r="Z24" s="160"/>
      <c r="AA24" s="160"/>
      <c r="AB24" s="160">
        <v>790.11</v>
      </c>
      <c r="AC24" s="160">
        <v>178</v>
      </c>
      <c r="AD24" s="160">
        <v>278</v>
      </c>
      <c r="AE24" s="160">
        <v>0</v>
      </c>
      <c r="AF24" s="155"/>
      <c r="AG24" s="155"/>
      <c r="AH24" s="158" t="s">
        <v>92</v>
      </c>
      <c r="AI24" s="158" t="s">
        <v>92</v>
      </c>
      <c r="AJ24" s="158" t="s">
        <v>92</v>
      </c>
      <c r="AK24" s="158" t="s">
        <v>92</v>
      </c>
      <c r="AL24" s="158" t="s">
        <v>156</v>
      </c>
      <c r="AM24" s="158">
        <v>680</v>
      </c>
      <c r="AN24" s="158">
        <v>680</v>
      </c>
      <c r="AO24" s="158"/>
      <c r="AP24" s="158"/>
      <c r="AQ24" s="158"/>
      <c r="AR24" s="158"/>
      <c r="AS24" s="158">
        <v>1360</v>
      </c>
      <c r="AT24" s="158">
        <v>640</v>
      </c>
      <c r="AU24" s="158">
        <v>2000</v>
      </c>
      <c r="AV24" s="158">
        <v>700</v>
      </c>
      <c r="AW24" s="158">
        <v>2700</v>
      </c>
      <c r="AX24" s="158">
        <v>650</v>
      </c>
      <c r="AY24" s="158">
        <v>3350</v>
      </c>
      <c r="AZ24" s="158">
        <v>120</v>
      </c>
      <c r="BA24" s="158">
        <v>3470</v>
      </c>
      <c r="BB24" s="158">
        <v>120</v>
      </c>
      <c r="BC24" s="158">
        <v>3590</v>
      </c>
      <c r="BD24" s="158">
        <v>280</v>
      </c>
      <c r="BE24" s="158">
        <v>3870</v>
      </c>
      <c r="BF24" s="158">
        <v>240</v>
      </c>
      <c r="BG24" s="100">
        <v>4110</v>
      </c>
      <c r="BH24" s="100">
        <v>300</v>
      </c>
      <c r="BI24" s="100">
        <v>4410</v>
      </c>
      <c r="BJ24" s="204">
        <f>BI24/U24</f>
        <v>0.55125</v>
      </c>
      <c r="BK24" s="209" t="s">
        <v>258</v>
      </c>
      <c r="BL24" s="210" t="s">
        <v>259</v>
      </c>
      <c r="BM24" s="126" t="s">
        <v>260</v>
      </c>
      <c r="BN24" s="126" t="s">
        <v>251</v>
      </c>
      <c r="BO24" s="126" t="s">
        <v>261</v>
      </c>
      <c r="BP24" s="126" t="s">
        <v>262</v>
      </c>
      <c r="BQ24" s="126" t="s">
        <v>263</v>
      </c>
      <c r="BR24" s="126" t="s">
        <v>264</v>
      </c>
      <c r="BS24" s="100"/>
      <c r="BT24" s="100"/>
      <c r="BU24" s="100"/>
      <c r="BV24" s="100"/>
      <c r="BW24" s="100"/>
      <c r="BX24" s="100"/>
      <c r="BY24" s="100"/>
      <c r="BZ24" s="100"/>
      <c r="CA24" s="100"/>
      <c r="CB24" s="90" t="s">
        <v>264</v>
      </c>
    </row>
    <row r="25" ht="103" hidden="1" customHeight="1" spans="1:80">
      <c r="A25" s="100">
        <f t="shared" si="4"/>
        <v>15</v>
      </c>
      <c r="B25" s="91" t="s">
        <v>265</v>
      </c>
      <c r="C25" s="90"/>
      <c r="D25" s="90"/>
      <c r="E25" s="90"/>
      <c r="F25" s="90"/>
      <c r="G25" s="90" t="s">
        <v>84</v>
      </c>
      <c r="H25" s="90" t="s">
        <v>84</v>
      </c>
      <c r="I25" s="90" t="s">
        <v>85</v>
      </c>
      <c r="J25" s="126" t="s">
        <v>266</v>
      </c>
      <c r="K25" s="91" t="s">
        <v>267</v>
      </c>
      <c r="L25" s="90" t="s">
        <v>140</v>
      </c>
      <c r="M25" s="90">
        <v>10500</v>
      </c>
      <c r="N25" s="90"/>
      <c r="O25" s="90"/>
      <c r="P25" s="90">
        <v>10500</v>
      </c>
      <c r="Q25" s="90"/>
      <c r="R25" s="90"/>
      <c r="S25" s="90"/>
      <c r="T25" s="100"/>
      <c r="U25" s="100">
        <v>5500</v>
      </c>
      <c r="V25" s="90" t="s">
        <v>268</v>
      </c>
      <c r="W25" s="90" t="s">
        <v>269</v>
      </c>
      <c r="X25" s="90" t="s">
        <v>270</v>
      </c>
      <c r="Y25" s="90" t="s">
        <v>271</v>
      </c>
      <c r="Z25" s="158"/>
      <c r="AA25" s="161"/>
      <c r="AB25" s="154"/>
      <c r="AC25" s="154"/>
      <c r="AD25" s="162"/>
      <c r="AE25" s="162"/>
      <c r="AF25" s="155"/>
      <c r="AG25" s="155"/>
      <c r="AH25" s="158" t="s">
        <v>92</v>
      </c>
      <c r="AI25" s="158" t="s">
        <v>92</v>
      </c>
      <c r="AJ25" s="154" t="s">
        <v>272</v>
      </c>
      <c r="AK25" s="154" t="s">
        <v>272</v>
      </c>
      <c r="AL25" s="154" t="s">
        <v>273</v>
      </c>
      <c r="AM25" s="158">
        <v>480</v>
      </c>
      <c r="AN25" s="158">
        <v>450</v>
      </c>
      <c r="AO25" s="158"/>
      <c r="AP25" s="158"/>
      <c r="AQ25" s="158"/>
      <c r="AR25" s="158"/>
      <c r="AS25" s="158">
        <v>930</v>
      </c>
      <c r="AT25" s="158">
        <v>500</v>
      </c>
      <c r="AU25" s="158">
        <v>1430</v>
      </c>
      <c r="AV25" s="158">
        <v>470</v>
      </c>
      <c r="AW25" s="158">
        <v>1900</v>
      </c>
      <c r="AX25" s="158">
        <v>450</v>
      </c>
      <c r="AY25" s="158">
        <v>2350</v>
      </c>
      <c r="AZ25" s="158">
        <v>450</v>
      </c>
      <c r="BA25" s="158">
        <v>2800</v>
      </c>
      <c r="BB25" s="158">
        <v>830</v>
      </c>
      <c r="BC25" s="158">
        <v>3630</v>
      </c>
      <c r="BD25" s="158">
        <v>550</v>
      </c>
      <c r="BE25" s="158">
        <v>4180</v>
      </c>
      <c r="BF25" s="158">
        <v>350</v>
      </c>
      <c r="BG25" s="100">
        <v>4530</v>
      </c>
      <c r="BH25" s="100">
        <v>450</v>
      </c>
      <c r="BI25" s="100">
        <v>4980</v>
      </c>
      <c r="BJ25" s="204">
        <f>BI25/U25</f>
        <v>0.905454545454545</v>
      </c>
      <c r="BK25" s="103" t="s">
        <v>274</v>
      </c>
      <c r="BL25" s="111"/>
      <c r="BM25" s="91" t="s">
        <v>275</v>
      </c>
      <c r="BN25" s="100" t="s">
        <v>266</v>
      </c>
      <c r="BO25" s="90" t="s">
        <v>276</v>
      </c>
      <c r="BP25" s="100" t="s">
        <v>277</v>
      </c>
      <c r="BQ25" s="100" t="s">
        <v>278</v>
      </c>
      <c r="BR25" s="90"/>
      <c r="BS25" s="100"/>
      <c r="BT25" s="100"/>
      <c r="BU25" s="100"/>
      <c r="BV25" s="100"/>
      <c r="BW25" s="100"/>
      <c r="BX25" s="100"/>
      <c r="BY25" s="100"/>
      <c r="BZ25" s="100"/>
      <c r="CA25" s="100"/>
      <c r="CB25" s="90"/>
    </row>
    <row r="26" ht="75" hidden="1" customHeight="1" spans="1:80">
      <c r="A26" s="100">
        <f t="shared" si="4"/>
        <v>16</v>
      </c>
      <c r="B26" s="111" t="s">
        <v>279</v>
      </c>
      <c r="C26" s="102"/>
      <c r="D26" s="102"/>
      <c r="E26" s="102"/>
      <c r="F26" s="102"/>
      <c r="G26" s="90" t="s">
        <v>84</v>
      </c>
      <c r="H26" s="90" t="s">
        <v>84</v>
      </c>
      <c r="I26" s="90" t="s">
        <v>85</v>
      </c>
      <c r="J26" s="90" t="s">
        <v>190</v>
      </c>
      <c r="K26" s="91" t="s">
        <v>280</v>
      </c>
      <c r="L26" s="90" t="s">
        <v>281</v>
      </c>
      <c r="M26" s="100">
        <v>10500</v>
      </c>
      <c r="N26" s="100"/>
      <c r="O26" s="100"/>
      <c r="P26" s="100"/>
      <c r="Q26" s="100"/>
      <c r="R26" s="100"/>
      <c r="S26" s="100">
        <v>1000</v>
      </c>
      <c r="T26" s="100"/>
      <c r="U26" s="100">
        <v>4000</v>
      </c>
      <c r="V26" s="90" t="s">
        <v>129</v>
      </c>
      <c r="W26" s="90" t="s">
        <v>282</v>
      </c>
      <c r="X26" s="90" t="s">
        <v>283</v>
      </c>
      <c r="Y26" s="90" t="s">
        <v>284</v>
      </c>
      <c r="Z26" s="163"/>
      <c r="AA26" s="153"/>
      <c r="AB26" s="158">
        <v>20</v>
      </c>
      <c r="AC26" s="158">
        <v>20</v>
      </c>
      <c r="AD26" s="158"/>
      <c r="AE26" s="158"/>
      <c r="AF26" s="155"/>
      <c r="AG26" s="155"/>
      <c r="AH26" s="154" t="s">
        <v>92</v>
      </c>
      <c r="AI26" s="154" t="s">
        <v>92</v>
      </c>
      <c r="AJ26" s="154" t="s">
        <v>92</v>
      </c>
      <c r="AK26" s="154" t="s">
        <v>92</v>
      </c>
      <c r="AL26" s="154" t="s">
        <v>106</v>
      </c>
      <c r="AM26" s="158">
        <v>350</v>
      </c>
      <c r="AN26" s="158">
        <v>340</v>
      </c>
      <c r="AO26" s="158"/>
      <c r="AP26" s="158"/>
      <c r="AQ26" s="158"/>
      <c r="AR26" s="158"/>
      <c r="AS26" s="158">
        <v>690</v>
      </c>
      <c r="AT26" s="158">
        <v>310</v>
      </c>
      <c r="AU26" s="158">
        <v>1000</v>
      </c>
      <c r="AV26" s="158">
        <v>380</v>
      </c>
      <c r="AW26" s="158">
        <v>1380</v>
      </c>
      <c r="AX26" s="158">
        <v>290</v>
      </c>
      <c r="AY26" s="158">
        <v>1670</v>
      </c>
      <c r="AZ26" s="158">
        <v>380</v>
      </c>
      <c r="BA26" s="158">
        <v>2050</v>
      </c>
      <c r="BB26" s="158">
        <v>400</v>
      </c>
      <c r="BC26" s="158">
        <v>2450</v>
      </c>
      <c r="BD26" s="158">
        <v>250</v>
      </c>
      <c r="BE26" s="158">
        <v>2700</v>
      </c>
      <c r="BF26" s="158">
        <v>300</v>
      </c>
      <c r="BG26" s="100">
        <v>3000</v>
      </c>
      <c r="BH26" s="100">
        <v>350</v>
      </c>
      <c r="BI26" s="100">
        <v>3350</v>
      </c>
      <c r="BJ26" s="204">
        <f>BI26/U26</f>
        <v>0.8375</v>
      </c>
      <c r="BK26" s="206" t="s">
        <v>285</v>
      </c>
      <c r="BL26" s="111"/>
      <c r="BM26" s="90" t="s">
        <v>286</v>
      </c>
      <c r="BN26" s="90" t="s">
        <v>199</v>
      </c>
      <c r="BO26" s="90" t="s">
        <v>111</v>
      </c>
      <c r="BP26" s="100" t="s">
        <v>201</v>
      </c>
      <c r="BQ26" s="100" t="s">
        <v>202</v>
      </c>
      <c r="BR26" s="90" t="s">
        <v>114</v>
      </c>
      <c r="BS26" s="100"/>
      <c r="BT26" s="100"/>
      <c r="BU26" s="100"/>
      <c r="BV26" s="100"/>
      <c r="BW26" s="100"/>
      <c r="BX26" s="100"/>
      <c r="BY26" s="100"/>
      <c r="BZ26" s="100"/>
      <c r="CA26" s="100"/>
      <c r="CB26" s="90" t="s">
        <v>190</v>
      </c>
    </row>
    <row r="27" ht="81" hidden="1" customHeight="1" spans="1:80">
      <c r="A27" s="100">
        <f t="shared" si="4"/>
        <v>17</v>
      </c>
      <c r="B27" s="111" t="s">
        <v>287</v>
      </c>
      <c r="C27" s="102"/>
      <c r="D27" s="102"/>
      <c r="E27" s="102"/>
      <c r="F27" s="102"/>
      <c r="G27" s="90" t="s">
        <v>84</v>
      </c>
      <c r="H27" s="90" t="s">
        <v>84</v>
      </c>
      <c r="I27" s="90" t="s">
        <v>85</v>
      </c>
      <c r="J27" s="90" t="s">
        <v>190</v>
      </c>
      <c r="K27" s="91" t="s">
        <v>288</v>
      </c>
      <c r="L27" s="90" t="s">
        <v>289</v>
      </c>
      <c r="M27" s="100">
        <v>5000</v>
      </c>
      <c r="N27" s="100"/>
      <c r="O27" s="100"/>
      <c r="P27" s="100"/>
      <c r="Q27" s="100"/>
      <c r="R27" s="100"/>
      <c r="S27" s="100">
        <v>2500</v>
      </c>
      <c r="T27" s="100"/>
      <c r="U27" s="100">
        <v>2500</v>
      </c>
      <c r="V27" s="90" t="s">
        <v>284</v>
      </c>
      <c r="W27" s="90" t="s">
        <v>290</v>
      </c>
      <c r="X27" s="90" t="s">
        <v>291</v>
      </c>
      <c r="Y27" s="90"/>
      <c r="Z27" s="163"/>
      <c r="AA27" s="153">
        <v>9</v>
      </c>
      <c r="AB27" s="158">
        <v>15</v>
      </c>
      <c r="AC27" s="158">
        <v>15</v>
      </c>
      <c r="AD27" s="158"/>
      <c r="AE27" s="158"/>
      <c r="AF27" s="155"/>
      <c r="AG27" s="155"/>
      <c r="AH27" s="154" t="s">
        <v>92</v>
      </c>
      <c r="AI27" s="154" t="s">
        <v>92</v>
      </c>
      <c r="AJ27" s="154" t="s">
        <v>92</v>
      </c>
      <c r="AK27" s="154" t="s">
        <v>92</v>
      </c>
      <c r="AL27" s="154" t="s">
        <v>106</v>
      </c>
      <c r="AM27" s="158">
        <v>210</v>
      </c>
      <c r="AN27" s="158">
        <v>240</v>
      </c>
      <c r="AO27" s="158"/>
      <c r="AP27" s="158"/>
      <c r="AQ27" s="158" t="s">
        <v>107</v>
      </c>
      <c r="AR27" s="158" t="s">
        <v>108</v>
      </c>
      <c r="AS27" s="158">
        <v>450</v>
      </c>
      <c r="AT27" s="158">
        <v>200</v>
      </c>
      <c r="AU27" s="158">
        <v>650</v>
      </c>
      <c r="AV27" s="158">
        <v>200</v>
      </c>
      <c r="AW27" s="158">
        <v>850</v>
      </c>
      <c r="AX27" s="158">
        <v>200</v>
      </c>
      <c r="AY27" s="158">
        <v>1050</v>
      </c>
      <c r="AZ27" s="158">
        <v>250</v>
      </c>
      <c r="BA27" s="158">
        <v>1300</v>
      </c>
      <c r="BB27" s="158">
        <v>1200</v>
      </c>
      <c r="BC27" s="158">
        <v>2500</v>
      </c>
      <c r="BD27" s="158">
        <v>0</v>
      </c>
      <c r="BE27" s="158">
        <v>2500</v>
      </c>
      <c r="BF27" s="158">
        <v>0</v>
      </c>
      <c r="BG27" s="100">
        <v>2500</v>
      </c>
      <c r="BH27" s="100">
        <v>0</v>
      </c>
      <c r="BI27" s="100">
        <v>2500</v>
      </c>
      <c r="BJ27" s="204">
        <f>BC27/U27</f>
        <v>1</v>
      </c>
      <c r="BK27" s="205" t="s">
        <v>109</v>
      </c>
      <c r="BL27" s="111"/>
      <c r="BM27" s="90" t="s">
        <v>292</v>
      </c>
      <c r="BN27" s="90" t="s">
        <v>293</v>
      </c>
      <c r="BO27" s="90" t="s">
        <v>111</v>
      </c>
      <c r="BP27" s="100" t="s">
        <v>201</v>
      </c>
      <c r="BQ27" s="100" t="s">
        <v>202</v>
      </c>
      <c r="BR27" s="90" t="s">
        <v>114</v>
      </c>
      <c r="BS27" s="100"/>
      <c r="BT27" s="100"/>
      <c r="BU27" s="100"/>
      <c r="BV27" s="100"/>
      <c r="BW27" s="100"/>
      <c r="BX27" s="100"/>
      <c r="BY27" s="100"/>
      <c r="BZ27" s="100"/>
      <c r="CA27" s="100"/>
      <c r="CB27" s="90" t="s">
        <v>190</v>
      </c>
    </row>
    <row r="28" s="71" customFormat="1" ht="102" customHeight="1" spans="1:80">
      <c r="A28" s="112">
        <v>4</v>
      </c>
      <c r="B28" s="113" t="s">
        <v>294</v>
      </c>
      <c r="C28" s="102"/>
      <c r="D28" s="102"/>
      <c r="E28" s="102"/>
      <c r="F28" s="102"/>
      <c r="G28" s="114" t="s">
        <v>84</v>
      </c>
      <c r="H28" s="114" t="s">
        <v>84</v>
      </c>
      <c r="I28" s="114" t="s">
        <v>85</v>
      </c>
      <c r="J28" s="112" t="s">
        <v>190</v>
      </c>
      <c r="K28" s="113" t="s">
        <v>295</v>
      </c>
      <c r="L28" s="114" t="s">
        <v>281</v>
      </c>
      <c r="M28" s="112">
        <v>55000</v>
      </c>
      <c r="N28" s="100"/>
      <c r="O28" s="100"/>
      <c r="P28" s="100"/>
      <c r="Q28" s="100"/>
      <c r="R28" s="100"/>
      <c r="S28" s="100">
        <v>500</v>
      </c>
      <c r="T28" s="100"/>
      <c r="U28" s="112">
        <v>30000</v>
      </c>
      <c r="V28" s="90" t="s">
        <v>296</v>
      </c>
      <c r="W28" s="90" t="s">
        <v>297</v>
      </c>
      <c r="X28" s="90" t="s">
        <v>298</v>
      </c>
      <c r="Y28" s="90" t="s">
        <v>299</v>
      </c>
      <c r="Z28" s="164"/>
      <c r="AA28" s="164"/>
      <c r="AB28" s="154"/>
      <c r="AC28" s="154"/>
      <c r="AD28" s="154"/>
      <c r="AE28" s="154"/>
      <c r="AF28" s="155"/>
      <c r="AG28" s="155"/>
      <c r="AH28" s="154" t="s">
        <v>92</v>
      </c>
      <c r="AI28" s="154" t="s">
        <v>92</v>
      </c>
      <c r="AJ28" s="154" t="s">
        <v>92</v>
      </c>
      <c r="AK28" s="162" t="s">
        <v>300</v>
      </c>
      <c r="AL28" s="154" t="s">
        <v>106</v>
      </c>
      <c r="AM28" s="158">
        <v>2520</v>
      </c>
      <c r="AN28" s="158">
        <v>2530</v>
      </c>
      <c r="AO28" s="158"/>
      <c r="AP28" s="158"/>
      <c r="AQ28" s="158"/>
      <c r="AR28" s="158"/>
      <c r="AS28" s="158">
        <v>5050</v>
      </c>
      <c r="AT28" s="158">
        <v>2510</v>
      </c>
      <c r="AU28" s="158">
        <v>7560</v>
      </c>
      <c r="AV28" s="158">
        <v>2490</v>
      </c>
      <c r="AW28" s="158">
        <v>10050</v>
      </c>
      <c r="AX28" s="158">
        <v>2450</v>
      </c>
      <c r="AY28" s="100">
        <v>12500</v>
      </c>
      <c r="AZ28" s="100">
        <v>2500</v>
      </c>
      <c r="BA28" s="100">
        <v>15000</v>
      </c>
      <c r="BB28" s="100">
        <v>2502</v>
      </c>
      <c r="BC28" s="100">
        <v>17502</v>
      </c>
      <c r="BD28" s="100">
        <v>2498</v>
      </c>
      <c r="BE28" s="100">
        <v>20000</v>
      </c>
      <c r="BF28" s="100">
        <v>100</v>
      </c>
      <c r="BG28" s="112">
        <v>20100</v>
      </c>
      <c r="BH28" s="112">
        <v>100</v>
      </c>
      <c r="BI28" s="112">
        <v>20200</v>
      </c>
      <c r="BJ28" s="211">
        <f>BI28/U28</f>
        <v>0.673333333333333</v>
      </c>
      <c r="BK28" s="212" t="s">
        <v>301</v>
      </c>
      <c r="BL28" s="113" t="s">
        <v>302</v>
      </c>
      <c r="BM28" s="114" t="s">
        <v>303</v>
      </c>
      <c r="BN28" s="114" t="s">
        <v>199</v>
      </c>
      <c r="BO28" s="114" t="s">
        <v>111</v>
      </c>
      <c r="BP28" s="112" t="s">
        <v>201</v>
      </c>
      <c r="BQ28" s="112" t="s">
        <v>202</v>
      </c>
      <c r="BR28" s="114" t="s">
        <v>114</v>
      </c>
      <c r="BS28" s="100"/>
      <c r="BT28" s="100"/>
      <c r="BU28" s="100"/>
      <c r="BV28" s="100"/>
      <c r="BW28" s="100"/>
      <c r="BX28" s="100"/>
      <c r="BY28" s="100"/>
      <c r="BZ28" s="100"/>
      <c r="CA28" s="100"/>
      <c r="CB28" s="90" t="s">
        <v>114</v>
      </c>
    </row>
    <row r="29" s="71" customFormat="1" ht="87" customHeight="1" spans="1:80">
      <c r="A29" s="112">
        <v>5</v>
      </c>
      <c r="B29" s="113" t="s">
        <v>304</v>
      </c>
      <c r="C29" s="102"/>
      <c r="D29" s="102"/>
      <c r="E29" s="102"/>
      <c r="F29" s="102"/>
      <c r="G29" s="114" t="s">
        <v>84</v>
      </c>
      <c r="H29" s="114" t="s">
        <v>84</v>
      </c>
      <c r="I29" s="114" t="s">
        <v>85</v>
      </c>
      <c r="J29" s="112" t="s">
        <v>190</v>
      </c>
      <c r="K29" s="113" t="s">
        <v>305</v>
      </c>
      <c r="L29" s="114" t="s">
        <v>281</v>
      </c>
      <c r="M29" s="112">
        <v>35000</v>
      </c>
      <c r="N29" s="100"/>
      <c r="O29" s="100"/>
      <c r="P29" s="100"/>
      <c r="Q29" s="100"/>
      <c r="R29" s="100"/>
      <c r="S29" s="100">
        <v>500</v>
      </c>
      <c r="T29" s="100"/>
      <c r="U29" s="112">
        <v>20000</v>
      </c>
      <c r="V29" s="90" t="s">
        <v>296</v>
      </c>
      <c r="W29" s="90" t="s">
        <v>297</v>
      </c>
      <c r="X29" s="90" t="s">
        <v>298</v>
      </c>
      <c r="Y29" s="90" t="s">
        <v>299</v>
      </c>
      <c r="Z29" s="164"/>
      <c r="AA29" s="164"/>
      <c r="AB29" s="154"/>
      <c r="AC29" s="154"/>
      <c r="AD29" s="154"/>
      <c r="AE29" s="154"/>
      <c r="AF29" s="155"/>
      <c r="AG29" s="155"/>
      <c r="AH29" s="154" t="s">
        <v>92</v>
      </c>
      <c r="AI29" s="154" t="s">
        <v>92</v>
      </c>
      <c r="AJ29" s="154" t="s">
        <v>92</v>
      </c>
      <c r="AK29" s="162" t="s">
        <v>300</v>
      </c>
      <c r="AL29" s="154" t="s">
        <v>106</v>
      </c>
      <c r="AM29" s="158">
        <v>1670</v>
      </c>
      <c r="AN29" s="158">
        <v>1730</v>
      </c>
      <c r="AO29" s="158"/>
      <c r="AP29" s="158"/>
      <c r="AQ29" s="158"/>
      <c r="AR29" s="158"/>
      <c r="AS29" s="158">
        <v>3400</v>
      </c>
      <c r="AT29" s="158">
        <v>1630</v>
      </c>
      <c r="AU29" s="158">
        <v>5030</v>
      </c>
      <c r="AV29" s="158">
        <v>1650</v>
      </c>
      <c r="AW29" s="158">
        <v>6680</v>
      </c>
      <c r="AX29" s="158">
        <v>1655</v>
      </c>
      <c r="AY29" s="100">
        <v>8335</v>
      </c>
      <c r="AZ29" s="100">
        <v>1665</v>
      </c>
      <c r="BA29" s="100">
        <v>10000</v>
      </c>
      <c r="BB29" s="100">
        <v>1668</v>
      </c>
      <c r="BC29" s="100">
        <v>11668</v>
      </c>
      <c r="BD29" s="100">
        <v>1672</v>
      </c>
      <c r="BE29" s="100">
        <v>13340</v>
      </c>
      <c r="BF29" s="100">
        <v>120</v>
      </c>
      <c r="BG29" s="112">
        <v>13460</v>
      </c>
      <c r="BH29" s="112">
        <v>100</v>
      </c>
      <c r="BI29" s="112">
        <v>13560</v>
      </c>
      <c r="BJ29" s="211">
        <f>BI29/U29</f>
        <v>0.678</v>
      </c>
      <c r="BK29" s="212" t="s">
        <v>306</v>
      </c>
      <c r="BL29" s="113" t="s">
        <v>307</v>
      </c>
      <c r="BM29" s="114" t="s">
        <v>303</v>
      </c>
      <c r="BN29" s="114" t="s">
        <v>199</v>
      </c>
      <c r="BO29" s="114" t="s">
        <v>111</v>
      </c>
      <c r="BP29" s="112" t="s">
        <v>201</v>
      </c>
      <c r="BQ29" s="112" t="s">
        <v>202</v>
      </c>
      <c r="BR29" s="114" t="s">
        <v>114</v>
      </c>
      <c r="BS29" s="100"/>
      <c r="BT29" s="100"/>
      <c r="BU29" s="100"/>
      <c r="BV29" s="100"/>
      <c r="BW29" s="100"/>
      <c r="BX29" s="100"/>
      <c r="BY29" s="100"/>
      <c r="BZ29" s="100"/>
      <c r="CA29" s="100"/>
      <c r="CB29" s="90" t="s">
        <v>114</v>
      </c>
    </row>
    <row r="30" ht="87" customHeight="1" spans="1:80">
      <c r="A30" s="100">
        <v>6</v>
      </c>
      <c r="B30" s="91" t="s">
        <v>308</v>
      </c>
      <c r="C30" s="102"/>
      <c r="D30" s="102"/>
      <c r="E30" s="102"/>
      <c r="F30" s="102"/>
      <c r="G30" s="90" t="s">
        <v>84</v>
      </c>
      <c r="H30" s="90" t="s">
        <v>84</v>
      </c>
      <c r="I30" s="90" t="s">
        <v>85</v>
      </c>
      <c r="J30" s="100" t="s">
        <v>190</v>
      </c>
      <c r="K30" s="91" t="s">
        <v>309</v>
      </c>
      <c r="L30" s="90" t="s">
        <v>281</v>
      </c>
      <c r="M30" s="100">
        <v>50300</v>
      </c>
      <c r="N30" s="100"/>
      <c r="O30" s="100"/>
      <c r="P30" s="100"/>
      <c r="Q30" s="100"/>
      <c r="R30" s="100"/>
      <c r="S30" s="100">
        <v>800</v>
      </c>
      <c r="T30" s="100"/>
      <c r="U30" s="100">
        <v>10500</v>
      </c>
      <c r="V30" s="90" t="s">
        <v>310</v>
      </c>
      <c r="W30" s="90" t="s">
        <v>311</v>
      </c>
      <c r="X30" s="90" t="s">
        <v>312</v>
      </c>
      <c r="Y30" s="90" t="s">
        <v>313</v>
      </c>
      <c r="Z30" s="153"/>
      <c r="AA30" s="153"/>
      <c r="AB30" s="154"/>
      <c r="AC30" s="154"/>
      <c r="AD30" s="154"/>
      <c r="AE30" s="154"/>
      <c r="AF30" s="155"/>
      <c r="AG30" s="155"/>
      <c r="AH30" s="154" t="s">
        <v>92</v>
      </c>
      <c r="AI30" s="154" t="s">
        <v>92</v>
      </c>
      <c r="AJ30" s="154" t="s">
        <v>314</v>
      </c>
      <c r="AK30" s="154" t="s">
        <v>92</v>
      </c>
      <c r="AL30" s="154" t="s">
        <v>106</v>
      </c>
      <c r="AM30" s="158">
        <v>900</v>
      </c>
      <c r="AN30" s="158">
        <v>880</v>
      </c>
      <c r="AO30" s="158"/>
      <c r="AP30" s="158"/>
      <c r="AQ30" s="158"/>
      <c r="AR30" s="158"/>
      <c r="AS30" s="158">
        <v>1780</v>
      </c>
      <c r="AT30" s="158">
        <v>870</v>
      </c>
      <c r="AU30" s="158">
        <v>2650</v>
      </c>
      <c r="AV30" s="158">
        <v>900</v>
      </c>
      <c r="AW30" s="158">
        <v>3550</v>
      </c>
      <c r="AX30" s="158">
        <v>830</v>
      </c>
      <c r="AY30" s="158">
        <v>4380</v>
      </c>
      <c r="AZ30" s="158">
        <v>875</v>
      </c>
      <c r="BA30" s="158">
        <v>5255</v>
      </c>
      <c r="BB30" s="158">
        <v>0</v>
      </c>
      <c r="BC30" s="158">
        <v>5255</v>
      </c>
      <c r="BD30" s="158">
        <v>0</v>
      </c>
      <c r="BE30" s="158">
        <v>5255</v>
      </c>
      <c r="BF30" s="158">
        <v>0</v>
      </c>
      <c r="BG30" s="100">
        <v>5255</v>
      </c>
      <c r="BH30" s="100">
        <v>0</v>
      </c>
      <c r="BI30" s="100">
        <v>5255</v>
      </c>
      <c r="BJ30" s="204">
        <f>BI30/U30</f>
        <v>0.500476190476191</v>
      </c>
      <c r="BK30" s="206" t="s">
        <v>315</v>
      </c>
      <c r="BL30" s="91" t="s">
        <v>316</v>
      </c>
      <c r="BM30" s="90" t="s">
        <v>317</v>
      </c>
      <c r="BN30" s="90" t="s">
        <v>199</v>
      </c>
      <c r="BO30" s="90" t="s">
        <v>111</v>
      </c>
      <c r="BP30" s="100" t="s">
        <v>201</v>
      </c>
      <c r="BQ30" s="100" t="s">
        <v>202</v>
      </c>
      <c r="BR30" s="90" t="s">
        <v>114</v>
      </c>
      <c r="BS30" s="100"/>
      <c r="BT30" s="100"/>
      <c r="BU30" s="100"/>
      <c r="BV30" s="100"/>
      <c r="BW30" s="100"/>
      <c r="BX30" s="100"/>
      <c r="BY30" s="100"/>
      <c r="BZ30" s="100"/>
      <c r="CA30" s="100"/>
      <c r="CB30" s="90" t="s">
        <v>114</v>
      </c>
    </row>
    <row r="31" ht="63" hidden="1" customHeight="1" spans="1:80">
      <c r="A31" s="100">
        <f t="shared" si="4"/>
        <v>21</v>
      </c>
      <c r="B31" s="91" t="s">
        <v>318</v>
      </c>
      <c r="C31" s="102"/>
      <c r="D31" s="102"/>
      <c r="E31" s="102"/>
      <c r="F31" s="102"/>
      <c r="G31" s="90" t="s">
        <v>84</v>
      </c>
      <c r="H31" s="90" t="s">
        <v>84</v>
      </c>
      <c r="I31" s="90" t="s">
        <v>85</v>
      </c>
      <c r="J31" s="100" t="s">
        <v>100</v>
      </c>
      <c r="K31" s="91" t="s">
        <v>319</v>
      </c>
      <c r="L31" s="90" t="s">
        <v>281</v>
      </c>
      <c r="M31" s="100">
        <v>30700</v>
      </c>
      <c r="N31" s="100"/>
      <c r="O31" s="100"/>
      <c r="P31" s="100"/>
      <c r="Q31" s="100"/>
      <c r="R31" s="100"/>
      <c r="S31" s="100">
        <v>8000</v>
      </c>
      <c r="T31" s="100"/>
      <c r="U31" s="100">
        <v>9000</v>
      </c>
      <c r="V31" s="90" t="s">
        <v>310</v>
      </c>
      <c r="W31" s="90" t="s">
        <v>311</v>
      </c>
      <c r="X31" s="90" t="s">
        <v>312</v>
      </c>
      <c r="Y31" s="90" t="s">
        <v>313</v>
      </c>
      <c r="Z31" s="153"/>
      <c r="AA31" s="153"/>
      <c r="AB31" s="154"/>
      <c r="AC31" s="154"/>
      <c r="AD31" s="154"/>
      <c r="AE31" s="154"/>
      <c r="AF31" s="155"/>
      <c r="AG31" s="155"/>
      <c r="AH31" s="154" t="s">
        <v>92</v>
      </c>
      <c r="AI31" s="154" t="s">
        <v>92</v>
      </c>
      <c r="AJ31" s="154" t="s">
        <v>92</v>
      </c>
      <c r="AK31" s="154" t="s">
        <v>92</v>
      </c>
      <c r="AL31" s="154" t="s">
        <v>106</v>
      </c>
      <c r="AM31" s="158">
        <v>800</v>
      </c>
      <c r="AN31" s="158">
        <v>766</v>
      </c>
      <c r="AO31" s="158"/>
      <c r="AP31" s="158"/>
      <c r="AQ31" s="158"/>
      <c r="AR31" s="158"/>
      <c r="AS31" s="158">
        <v>1566</v>
      </c>
      <c r="AT31" s="158">
        <v>714</v>
      </c>
      <c r="AU31" s="158">
        <v>2280</v>
      </c>
      <c r="AV31" s="158">
        <v>730</v>
      </c>
      <c r="AW31" s="158">
        <v>3010</v>
      </c>
      <c r="AX31" s="158">
        <v>750</v>
      </c>
      <c r="AY31" s="100">
        <v>3760</v>
      </c>
      <c r="AZ31" s="100">
        <v>790</v>
      </c>
      <c r="BA31" s="100">
        <v>4550</v>
      </c>
      <c r="BB31" s="100">
        <f>BC31-BA31</f>
        <v>750</v>
      </c>
      <c r="BC31" s="100">
        <v>5300</v>
      </c>
      <c r="BD31" s="100">
        <v>1200</v>
      </c>
      <c r="BE31" s="100">
        <v>6500</v>
      </c>
      <c r="BF31" s="100">
        <v>250</v>
      </c>
      <c r="BG31" s="100">
        <v>6750</v>
      </c>
      <c r="BH31" s="100">
        <v>750</v>
      </c>
      <c r="BI31" s="100">
        <v>7500</v>
      </c>
      <c r="BJ31" s="204">
        <f>BI31/U31</f>
        <v>0.833333333333333</v>
      </c>
      <c r="BK31" s="206" t="s">
        <v>320</v>
      </c>
      <c r="BL31" s="111"/>
      <c r="BM31" s="90" t="s">
        <v>321</v>
      </c>
      <c r="BN31" s="90" t="s">
        <v>199</v>
      </c>
      <c r="BO31" s="90" t="s">
        <v>111</v>
      </c>
      <c r="BP31" s="100" t="s">
        <v>201</v>
      </c>
      <c r="BQ31" s="100" t="s">
        <v>202</v>
      </c>
      <c r="BR31" s="90" t="s">
        <v>114</v>
      </c>
      <c r="BS31" s="100"/>
      <c r="BT31" s="100"/>
      <c r="BU31" s="100"/>
      <c r="BV31" s="100"/>
      <c r="BW31" s="100"/>
      <c r="BX31" s="100"/>
      <c r="BY31" s="100"/>
      <c r="BZ31" s="100"/>
      <c r="CA31" s="100"/>
      <c r="CB31" s="90" t="s">
        <v>114</v>
      </c>
    </row>
    <row r="32" ht="87" hidden="1" customHeight="1" spans="1:80">
      <c r="A32" s="100">
        <f t="shared" ref="A32:A38" si="5">ROW()-10</f>
        <v>22</v>
      </c>
      <c r="B32" s="111" t="s">
        <v>322</v>
      </c>
      <c r="C32" s="102"/>
      <c r="D32" s="102"/>
      <c r="E32" s="102"/>
      <c r="F32" s="102"/>
      <c r="G32" s="90" t="s">
        <v>84</v>
      </c>
      <c r="H32" s="90" t="s">
        <v>84</v>
      </c>
      <c r="I32" s="90" t="s">
        <v>85</v>
      </c>
      <c r="J32" s="100" t="s">
        <v>190</v>
      </c>
      <c r="K32" s="91" t="s">
        <v>323</v>
      </c>
      <c r="L32" s="90" t="s">
        <v>324</v>
      </c>
      <c r="M32" s="100">
        <v>30000</v>
      </c>
      <c r="N32" s="100"/>
      <c r="O32" s="100"/>
      <c r="P32" s="100"/>
      <c r="Q32" s="100"/>
      <c r="R32" s="100"/>
      <c r="S32" s="100">
        <v>1000</v>
      </c>
      <c r="T32" s="100"/>
      <c r="U32" s="100">
        <v>29000</v>
      </c>
      <c r="V32" s="90" t="s">
        <v>325</v>
      </c>
      <c r="W32" s="90" t="s">
        <v>326</v>
      </c>
      <c r="X32" s="90" t="s">
        <v>327</v>
      </c>
      <c r="Y32" s="90" t="s">
        <v>105</v>
      </c>
      <c r="Z32" s="153"/>
      <c r="AA32" s="153">
        <v>12</v>
      </c>
      <c r="AB32" s="158"/>
      <c r="AC32" s="158"/>
      <c r="AD32" s="158"/>
      <c r="AE32" s="158"/>
      <c r="AF32" s="155"/>
      <c r="AG32" s="155"/>
      <c r="AH32" s="154" t="s">
        <v>92</v>
      </c>
      <c r="AI32" s="154" t="s">
        <v>92</v>
      </c>
      <c r="AJ32" s="154" t="s">
        <v>92</v>
      </c>
      <c r="AK32" s="154" t="s">
        <v>92</v>
      </c>
      <c r="AL32" s="154" t="s">
        <v>106</v>
      </c>
      <c r="AM32" s="158">
        <v>2480</v>
      </c>
      <c r="AN32" s="158">
        <v>2370</v>
      </c>
      <c r="AO32" s="158"/>
      <c r="AP32" s="158"/>
      <c r="AQ32" s="158" t="s">
        <v>122</v>
      </c>
      <c r="AR32" s="158" t="s">
        <v>108</v>
      </c>
      <c r="AS32" s="158">
        <v>4850</v>
      </c>
      <c r="AT32" s="158">
        <v>2430</v>
      </c>
      <c r="AU32" s="158">
        <v>7280</v>
      </c>
      <c r="AV32" s="158">
        <v>2500</v>
      </c>
      <c r="AW32" s="158">
        <v>9780</v>
      </c>
      <c r="AX32" s="158">
        <v>4190</v>
      </c>
      <c r="AY32" s="100">
        <v>13970</v>
      </c>
      <c r="AZ32" s="100">
        <v>820</v>
      </c>
      <c r="BA32" s="100">
        <v>14790</v>
      </c>
      <c r="BB32" s="100">
        <f>BC32-BA32</f>
        <v>14210</v>
      </c>
      <c r="BC32" s="100">
        <v>29000</v>
      </c>
      <c r="BD32" s="100">
        <v>0</v>
      </c>
      <c r="BE32" s="100">
        <v>29000</v>
      </c>
      <c r="BF32" s="100">
        <v>0</v>
      </c>
      <c r="BG32" s="100">
        <v>29000</v>
      </c>
      <c r="BH32" s="100">
        <v>0</v>
      </c>
      <c r="BI32" s="100">
        <v>29000</v>
      </c>
      <c r="BJ32" s="204">
        <f>BC32/U32</f>
        <v>1</v>
      </c>
      <c r="BK32" s="208" t="s">
        <v>328</v>
      </c>
      <c r="BL32" s="111"/>
      <c r="BM32" s="90" t="s">
        <v>329</v>
      </c>
      <c r="BN32" s="90" t="s">
        <v>199</v>
      </c>
      <c r="BO32" s="90" t="s">
        <v>111</v>
      </c>
      <c r="BP32" s="100" t="s">
        <v>201</v>
      </c>
      <c r="BQ32" s="100" t="s">
        <v>202</v>
      </c>
      <c r="BR32" s="90" t="s">
        <v>114</v>
      </c>
      <c r="BS32" s="100"/>
      <c r="BT32" s="100"/>
      <c r="BU32" s="100"/>
      <c r="BV32" s="100"/>
      <c r="BW32" s="100"/>
      <c r="BX32" s="100"/>
      <c r="BY32" s="100"/>
      <c r="BZ32" s="100"/>
      <c r="CA32" s="100"/>
      <c r="CB32" s="90" t="s">
        <v>114</v>
      </c>
    </row>
    <row r="33" ht="97" customHeight="1" spans="1:80">
      <c r="A33" s="100">
        <v>7</v>
      </c>
      <c r="B33" s="91" t="s">
        <v>330</v>
      </c>
      <c r="C33" s="102"/>
      <c r="D33" s="102"/>
      <c r="E33" s="102"/>
      <c r="F33" s="102"/>
      <c r="G33" s="90" t="s">
        <v>84</v>
      </c>
      <c r="H33" s="90" t="s">
        <v>84</v>
      </c>
      <c r="I33" s="90" t="s">
        <v>85</v>
      </c>
      <c r="J33" s="100" t="s">
        <v>190</v>
      </c>
      <c r="K33" s="91" t="s">
        <v>331</v>
      </c>
      <c r="L33" s="90" t="s">
        <v>332</v>
      </c>
      <c r="M33" s="100">
        <v>5000</v>
      </c>
      <c r="N33" s="100"/>
      <c r="O33" s="100"/>
      <c r="P33" s="100"/>
      <c r="Q33" s="100"/>
      <c r="R33" s="100"/>
      <c r="S33" s="100">
        <v>1000</v>
      </c>
      <c r="T33" s="100"/>
      <c r="U33" s="100">
        <v>4000</v>
      </c>
      <c r="V33" s="90" t="s">
        <v>333</v>
      </c>
      <c r="W33" s="90" t="s">
        <v>334</v>
      </c>
      <c r="X33" s="90" t="s">
        <v>105</v>
      </c>
      <c r="Y33" s="90"/>
      <c r="Z33" s="153"/>
      <c r="AA33" s="153">
        <v>9</v>
      </c>
      <c r="AB33" s="158"/>
      <c r="AC33" s="158"/>
      <c r="AD33" s="158"/>
      <c r="AE33" s="158"/>
      <c r="AF33" s="155"/>
      <c r="AG33" s="155"/>
      <c r="AH33" s="154" t="s">
        <v>92</v>
      </c>
      <c r="AI33" s="154" t="s">
        <v>92</v>
      </c>
      <c r="AJ33" s="154" t="s">
        <v>92</v>
      </c>
      <c r="AK33" s="154" t="s">
        <v>92</v>
      </c>
      <c r="AL33" s="154" t="s">
        <v>106</v>
      </c>
      <c r="AM33" s="158">
        <v>350</v>
      </c>
      <c r="AN33" s="158">
        <v>345</v>
      </c>
      <c r="AO33" s="158"/>
      <c r="AP33" s="158"/>
      <c r="AQ33" s="158" t="s">
        <v>107</v>
      </c>
      <c r="AR33" s="158"/>
      <c r="AS33" s="158">
        <v>695</v>
      </c>
      <c r="AT33" s="158">
        <v>315</v>
      </c>
      <c r="AU33" s="158">
        <v>1010</v>
      </c>
      <c r="AV33" s="158">
        <v>370</v>
      </c>
      <c r="AW33" s="158">
        <v>1380</v>
      </c>
      <c r="AX33" s="158">
        <v>300</v>
      </c>
      <c r="AY33" s="158">
        <v>1680</v>
      </c>
      <c r="AZ33" s="158">
        <v>370</v>
      </c>
      <c r="BA33" s="100">
        <v>2050</v>
      </c>
      <c r="BB33" s="100">
        <v>750</v>
      </c>
      <c r="BC33" s="100">
        <v>2800</v>
      </c>
      <c r="BD33" s="100">
        <v>200</v>
      </c>
      <c r="BE33" s="100">
        <v>3000</v>
      </c>
      <c r="BF33" s="100">
        <v>100</v>
      </c>
      <c r="BG33" s="100">
        <v>3100</v>
      </c>
      <c r="BH33" s="100">
        <v>250</v>
      </c>
      <c r="BI33" s="100">
        <v>3350</v>
      </c>
      <c r="BJ33" s="204">
        <f>BI33/U33</f>
        <v>0.8375</v>
      </c>
      <c r="BK33" s="205" t="s">
        <v>335</v>
      </c>
      <c r="BL33" s="111" t="s">
        <v>336</v>
      </c>
      <c r="BM33" s="90" t="s">
        <v>337</v>
      </c>
      <c r="BN33" s="90" t="s">
        <v>199</v>
      </c>
      <c r="BO33" s="90" t="s">
        <v>111</v>
      </c>
      <c r="BP33" s="100" t="s">
        <v>201</v>
      </c>
      <c r="BQ33" s="100" t="s">
        <v>202</v>
      </c>
      <c r="BR33" s="90" t="s">
        <v>114</v>
      </c>
      <c r="BS33" s="100"/>
      <c r="BT33" s="100"/>
      <c r="BU33" s="100"/>
      <c r="BV33" s="100"/>
      <c r="BW33" s="100"/>
      <c r="BX33" s="100"/>
      <c r="BY33" s="100"/>
      <c r="BZ33" s="100"/>
      <c r="CA33" s="100"/>
      <c r="CB33" s="90" t="s">
        <v>114</v>
      </c>
    </row>
    <row r="34" ht="66.9" hidden="1" customHeight="1" spans="1:80">
      <c r="A34" s="100">
        <f t="shared" si="5"/>
        <v>24</v>
      </c>
      <c r="B34" s="91" t="s">
        <v>338</v>
      </c>
      <c r="C34" s="102"/>
      <c r="D34" s="102"/>
      <c r="E34" s="102"/>
      <c r="F34" s="102"/>
      <c r="G34" s="90" t="s">
        <v>84</v>
      </c>
      <c r="H34" s="90" t="s">
        <v>84</v>
      </c>
      <c r="I34" s="90" t="s">
        <v>85</v>
      </c>
      <c r="J34" s="100" t="s">
        <v>190</v>
      </c>
      <c r="K34" s="91" t="s">
        <v>339</v>
      </c>
      <c r="L34" s="90" t="s">
        <v>340</v>
      </c>
      <c r="M34" s="100">
        <v>10050</v>
      </c>
      <c r="N34" s="100"/>
      <c r="O34" s="100"/>
      <c r="P34" s="100"/>
      <c r="Q34" s="100"/>
      <c r="R34" s="100"/>
      <c r="S34" s="100">
        <v>1000</v>
      </c>
      <c r="T34" s="100"/>
      <c r="U34" s="100">
        <v>9050</v>
      </c>
      <c r="V34" s="90" t="s">
        <v>283</v>
      </c>
      <c r="W34" s="90" t="s">
        <v>341</v>
      </c>
      <c r="X34" s="90" t="s">
        <v>105</v>
      </c>
      <c r="Y34" s="90"/>
      <c r="Z34" s="153"/>
      <c r="AA34" s="153">
        <v>9</v>
      </c>
      <c r="AB34" s="158"/>
      <c r="AC34" s="158"/>
      <c r="AD34" s="158"/>
      <c r="AE34" s="158"/>
      <c r="AF34" s="155"/>
      <c r="AG34" s="155"/>
      <c r="AH34" s="154" t="s">
        <v>92</v>
      </c>
      <c r="AI34" s="154" t="s">
        <v>92</v>
      </c>
      <c r="AJ34" s="154" t="s">
        <v>92</v>
      </c>
      <c r="AK34" s="154" t="s">
        <v>92</v>
      </c>
      <c r="AL34" s="154" t="s">
        <v>106</v>
      </c>
      <c r="AM34" s="158">
        <v>780</v>
      </c>
      <c r="AN34" s="158">
        <v>830</v>
      </c>
      <c r="AO34" s="158"/>
      <c r="AP34" s="158"/>
      <c r="AQ34" s="158" t="s">
        <v>107</v>
      </c>
      <c r="AR34" s="158" t="s">
        <v>108</v>
      </c>
      <c r="AS34" s="158">
        <v>1610</v>
      </c>
      <c r="AT34" s="158">
        <v>675</v>
      </c>
      <c r="AU34" s="158">
        <v>2285</v>
      </c>
      <c r="AV34" s="158">
        <v>765</v>
      </c>
      <c r="AW34" s="158">
        <v>3050</v>
      </c>
      <c r="AX34" s="158">
        <v>730</v>
      </c>
      <c r="AY34" s="100">
        <v>3780</v>
      </c>
      <c r="AZ34" s="100">
        <v>750</v>
      </c>
      <c r="BA34" s="100">
        <v>4530</v>
      </c>
      <c r="BB34" s="100">
        <f>BC34-BA34</f>
        <v>4520</v>
      </c>
      <c r="BC34" s="100">
        <v>9050</v>
      </c>
      <c r="BD34" s="100">
        <v>0</v>
      </c>
      <c r="BE34" s="100">
        <v>9050</v>
      </c>
      <c r="BF34" s="100">
        <v>0</v>
      </c>
      <c r="BG34" s="100">
        <v>9050</v>
      </c>
      <c r="BH34" s="100">
        <v>0</v>
      </c>
      <c r="BI34" s="100">
        <v>9050</v>
      </c>
      <c r="BJ34" s="204">
        <f>BC34/U34</f>
        <v>1</v>
      </c>
      <c r="BK34" s="208" t="s">
        <v>328</v>
      </c>
      <c r="BL34" s="111"/>
      <c r="BM34" s="90" t="s">
        <v>342</v>
      </c>
      <c r="BN34" s="90" t="s">
        <v>199</v>
      </c>
      <c r="BO34" s="90" t="s">
        <v>111</v>
      </c>
      <c r="BP34" s="100" t="s">
        <v>201</v>
      </c>
      <c r="BQ34" s="100" t="s">
        <v>202</v>
      </c>
      <c r="BR34" s="90" t="s">
        <v>114</v>
      </c>
      <c r="BS34" s="100"/>
      <c r="BT34" s="100"/>
      <c r="BU34" s="100"/>
      <c r="BV34" s="100"/>
      <c r="BW34" s="100"/>
      <c r="BX34" s="100"/>
      <c r="BY34" s="100"/>
      <c r="BZ34" s="100"/>
      <c r="CA34" s="100"/>
      <c r="CB34" s="90" t="s">
        <v>114</v>
      </c>
    </row>
    <row r="35" ht="71" customHeight="1" spans="1:80">
      <c r="A35" s="100">
        <v>8</v>
      </c>
      <c r="B35" s="91" t="s">
        <v>343</v>
      </c>
      <c r="C35" s="102"/>
      <c r="D35" s="102"/>
      <c r="E35" s="102"/>
      <c r="F35" s="102"/>
      <c r="G35" s="90" t="s">
        <v>84</v>
      </c>
      <c r="H35" s="90" t="s">
        <v>84</v>
      </c>
      <c r="I35" s="90" t="s">
        <v>85</v>
      </c>
      <c r="J35" s="100" t="s">
        <v>190</v>
      </c>
      <c r="K35" s="91" t="s">
        <v>344</v>
      </c>
      <c r="L35" s="90" t="s">
        <v>345</v>
      </c>
      <c r="M35" s="100">
        <v>10000</v>
      </c>
      <c r="N35" s="100"/>
      <c r="O35" s="100"/>
      <c r="P35" s="100"/>
      <c r="Q35" s="100"/>
      <c r="R35" s="100"/>
      <c r="S35" s="100">
        <v>1200</v>
      </c>
      <c r="T35" s="100"/>
      <c r="U35" s="100">
        <v>8800</v>
      </c>
      <c r="V35" s="90" t="s">
        <v>346</v>
      </c>
      <c r="W35" s="90" t="s">
        <v>347</v>
      </c>
      <c r="X35" s="90" t="s">
        <v>105</v>
      </c>
      <c r="Y35" s="90"/>
      <c r="Z35" s="153"/>
      <c r="AA35" s="153">
        <v>9</v>
      </c>
      <c r="AB35" s="158"/>
      <c r="AC35" s="158"/>
      <c r="AD35" s="158"/>
      <c r="AE35" s="158"/>
      <c r="AF35" s="155"/>
      <c r="AG35" s="155"/>
      <c r="AH35" s="154" t="s">
        <v>92</v>
      </c>
      <c r="AI35" s="154" t="s">
        <v>92</v>
      </c>
      <c r="AJ35" s="154" t="s">
        <v>92</v>
      </c>
      <c r="AK35" s="154" t="s">
        <v>92</v>
      </c>
      <c r="AL35" s="154" t="s">
        <v>106</v>
      </c>
      <c r="AM35" s="158">
        <v>750</v>
      </c>
      <c r="AN35" s="158">
        <v>740</v>
      </c>
      <c r="AO35" s="158"/>
      <c r="AP35" s="158"/>
      <c r="AQ35" s="158" t="s">
        <v>107</v>
      </c>
      <c r="AR35" s="158"/>
      <c r="AS35" s="158">
        <v>1490</v>
      </c>
      <c r="AT35" s="158">
        <v>720</v>
      </c>
      <c r="AU35" s="158">
        <v>2210</v>
      </c>
      <c r="AV35" s="158">
        <v>740</v>
      </c>
      <c r="AW35" s="158">
        <v>2950</v>
      </c>
      <c r="AX35" s="158">
        <v>720</v>
      </c>
      <c r="AY35" s="100">
        <v>3670</v>
      </c>
      <c r="AZ35" s="100">
        <v>748</v>
      </c>
      <c r="BA35" s="100">
        <v>4418</v>
      </c>
      <c r="BB35" s="100">
        <f>BC35-BA35</f>
        <v>1422</v>
      </c>
      <c r="BC35" s="100">
        <v>5840</v>
      </c>
      <c r="BD35" s="100">
        <v>60</v>
      </c>
      <c r="BE35" s="100">
        <v>5900</v>
      </c>
      <c r="BF35" s="100">
        <v>700</v>
      </c>
      <c r="BG35" s="100">
        <v>6600</v>
      </c>
      <c r="BH35" s="100">
        <v>761</v>
      </c>
      <c r="BI35" s="100">
        <v>7361</v>
      </c>
      <c r="BJ35" s="204">
        <f>BI35/U35</f>
        <v>0.836477272727273</v>
      </c>
      <c r="BK35" s="206" t="s">
        <v>348</v>
      </c>
      <c r="BL35" s="111" t="s">
        <v>336</v>
      </c>
      <c r="BM35" s="90" t="s">
        <v>349</v>
      </c>
      <c r="BN35" s="90" t="s">
        <v>199</v>
      </c>
      <c r="BO35" s="90" t="s">
        <v>111</v>
      </c>
      <c r="BP35" s="100" t="s">
        <v>201</v>
      </c>
      <c r="BQ35" s="100" t="s">
        <v>202</v>
      </c>
      <c r="BR35" s="90" t="s">
        <v>114</v>
      </c>
      <c r="BS35" s="100"/>
      <c r="BT35" s="100"/>
      <c r="BU35" s="100"/>
      <c r="BV35" s="100"/>
      <c r="BW35" s="100"/>
      <c r="BX35" s="100"/>
      <c r="BY35" s="100"/>
      <c r="BZ35" s="100"/>
      <c r="CA35" s="100"/>
      <c r="CB35" s="90" t="s">
        <v>114</v>
      </c>
    </row>
    <row r="36" ht="83" hidden="1" customHeight="1" spans="1:80">
      <c r="A36" s="100">
        <f t="shared" si="5"/>
        <v>26</v>
      </c>
      <c r="B36" s="91" t="s">
        <v>350</v>
      </c>
      <c r="C36" s="102"/>
      <c r="D36" s="102"/>
      <c r="E36" s="102"/>
      <c r="F36" s="102"/>
      <c r="G36" s="90" t="s">
        <v>84</v>
      </c>
      <c r="H36" s="90" t="s">
        <v>84</v>
      </c>
      <c r="I36" s="90" t="s">
        <v>85</v>
      </c>
      <c r="J36" s="100" t="s">
        <v>190</v>
      </c>
      <c r="K36" s="91" t="s">
        <v>351</v>
      </c>
      <c r="L36" s="90" t="s">
        <v>352</v>
      </c>
      <c r="M36" s="100">
        <v>11000</v>
      </c>
      <c r="N36" s="100"/>
      <c r="O36" s="100"/>
      <c r="P36" s="100"/>
      <c r="Q36" s="100"/>
      <c r="R36" s="100"/>
      <c r="S36" s="100">
        <v>3000</v>
      </c>
      <c r="T36" s="100"/>
      <c r="U36" s="100">
        <v>8000</v>
      </c>
      <c r="V36" s="90" t="s">
        <v>353</v>
      </c>
      <c r="W36" s="90" t="s">
        <v>354</v>
      </c>
      <c r="X36" s="90" t="s">
        <v>355</v>
      </c>
      <c r="Y36" s="90" t="s">
        <v>105</v>
      </c>
      <c r="Z36" s="153"/>
      <c r="AA36" s="153">
        <v>11</v>
      </c>
      <c r="AB36" s="158"/>
      <c r="AC36" s="158"/>
      <c r="AD36" s="158"/>
      <c r="AE36" s="158"/>
      <c r="AF36" s="155"/>
      <c r="AG36" s="155"/>
      <c r="AH36" s="154" t="s">
        <v>92</v>
      </c>
      <c r="AI36" s="154" t="s">
        <v>92</v>
      </c>
      <c r="AJ36" s="154" t="s">
        <v>92</v>
      </c>
      <c r="AK36" s="154" t="s">
        <v>92</v>
      </c>
      <c r="AL36" s="154" t="s">
        <v>106</v>
      </c>
      <c r="AM36" s="158">
        <v>670</v>
      </c>
      <c r="AN36" s="158">
        <v>730</v>
      </c>
      <c r="AO36" s="158"/>
      <c r="AP36" s="158"/>
      <c r="AQ36" s="158" t="s">
        <v>356</v>
      </c>
      <c r="AR36" s="158"/>
      <c r="AS36" s="158">
        <v>1400</v>
      </c>
      <c r="AT36" s="158">
        <v>608</v>
      </c>
      <c r="AU36" s="158">
        <v>2008</v>
      </c>
      <c r="AV36" s="158">
        <v>672</v>
      </c>
      <c r="AW36" s="158">
        <v>2680</v>
      </c>
      <c r="AX36" s="158">
        <v>657</v>
      </c>
      <c r="AY36" s="158">
        <v>3337</v>
      </c>
      <c r="AZ36" s="158">
        <v>663</v>
      </c>
      <c r="BA36" s="100">
        <v>4000</v>
      </c>
      <c r="BB36" s="100">
        <v>717</v>
      </c>
      <c r="BC36" s="100">
        <v>4717</v>
      </c>
      <c r="BD36" s="100">
        <v>883</v>
      </c>
      <c r="BE36" s="100">
        <v>5600</v>
      </c>
      <c r="BF36" s="100">
        <v>400</v>
      </c>
      <c r="BG36" s="100">
        <v>6000</v>
      </c>
      <c r="BH36" s="100">
        <v>667</v>
      </c>
      <c r="BI36" s="100">
        <v>6667</v>
      </c>
      <c r="BJ36" s="204">
        <f>BI36/U36</f>
        <v>0.833375</v>
      </c>
      <c r="BK36" s="205" t="s">
        <v>357</v>
      </c>
      <c r="BL36" s="111"/>
      <c r="BM36" s="90" t="s">
        <v>358</v>
      </c>
      <c r="BN36" s="90" t="s">
        <v>199</v>
      </c>
      <c r="BO36" s="90" t="s">
        <v>111</v>
      </c>
      <c r="BP36" s="100" t="s">
        <v>201</v>
      </c>
      <c r="BQ36" s="100" t="s">
        <v>202</v>
      </c>
      <c r="BR36" s="90" t="s">
        <v>114</v>
      </c>
      <c r="BS36" s="100"/>
      <c r="BT36" s="100"/>
      <c r="BU36" s="100"/>
      <c r="BV36" s="100"/>
      <c r="BW36" s="100"/>
      <c r="BX36" s="100"/>
      <c r="BY36" s="100"/>
      <c r="BZ36" s="100"/>
      <c r="CA36" s="100"/>
      <c r="CB36" s="90" t="s">
        <v>114</v>
      </c>
    </row>
    <row r="37" ht="68" hidden="1" customHeight="1" spans="1:80">
      <c r="A37" s="100">
        <f t="shared" si="5"/>
        <v>27</v>
      </c>
      <c r="B37" s="111" t="s">
        <v>359</v>
      </c>
      <c r="C37" s="102"/>
      <c r="D37" s="102"/>
      <c r="E37" s="102"/>
      <c r="F37" s="102"/>
      <c r="G37" s="90" t="s">
        <v>84</v>
      </c>
      <c r="H37" s="90" t="s">
        <v>84</v>
      </c>
      <c r="I37" s="90" t="s">
        <v>85</v>
      </c>
      <c r="J37" s="100" t="s">
        <v>190</v>
      </c>
      <c r="K37" s="91" t="s">
        <v>360</v>
      </c>
      <c r="L37" s="90" t="s">
        <v>352</v>
      </c>
      <c r="M37" s="100">
        <v>8000</v>
      </c>
      <c r="N37" s="100"/>
      <c r="O37" s="100"/>
      <c r="P37" s="100"/>
      <c r="Q37" s="100"/>
      <c r="R37" s="100"/>
      <c r="S37" s="100">
        <v>1530</v>
      </c>
      <c r="T37" s="100"/>
      <c r="U37" s="100">
        <v>6470</v>
      </c>
      <c r="V37" s="90" t="s">
        <v>353</v>
      </c>
      <c r="W37" s="90" t="s">
        <v>283</v>
      </c>
      <c r="X37" s="90" t="s">
        <v>290</v>
      </c>
      <c r="Y37" s="90" t="s">
        <v>105</v>
      </c>
      <c r="Z37" s="153"/>
      <c r="AA37" s="153">
        <v>11</v>
      </c>
      <c r="AB37" s="158"/>
      <c r="AC37" s="158"/>
      <c r="AD37" s="158"/>
      <c r="AE37" s="158"/>
      <c r="AF37" s="155"/>
      <c r="AG37" s="155"/>
      <c r="AH37" s="154" t="s">
        <v>92</v>
      </c>
      <c r="AI37" s="154" t="s">
        <v>92</v>
      </c>
      <c r="AJ37" s="154" t="s">
        <v>92</v>
      </c>
      <c r="AK37" s="154" t="s">
        <v>92</v>
      </c>
      <c r="AL37" s="154" t="s">
        <v>106</v>
      </c>
      <c r="AM37" s="158">
        <v>550</v>
      </c>
      <c r="AN37" s="158">
        <v>560</v>
      </c>
      <c r="AO37" s="158"/>
      <c r="AP37" s="158"/>
      <c r="AQ37" s="158" t="s">
        <v>356</v>
      </c>
      <c r="AR37" s="158"/>
      <c r="AS37" s="158">
        <v>1110</v>
      </c>
      <c r="AT37" s="158">
        <v>540</v>
      </c>
      <c r="AU37" s="158">
        <v>1650</v>
      </c>
      <c r="AV37" s="158">
        <v>530</v>
      </c>
      <c r="AW37" s="158">
        <v>2180</v>
      </c>
      <c r="AX37" s="158">
        <v>518</v>
      </c>
      <c r="AY37" s="158">
        <v>2698</v>
      </c>
      <c r="AZ37" s="158">
        <v>552</v>
      </c>
      <c r="BA37" s="100">
        <v>3250</v>
      </c>
      <c r="BB37" s="100">
        <v>530</v>
      </c>
      <c r="BC37" s="100">
        <v>3780</v>
      </c>
      <c r="BD37" s="100">
        <v>540</v>
      </c>
      <c r="BE37" s="100">
        <v>4320</v>
      </c>
      <c r="BF37" s="100">
        <v>535</v>
      </c>
      <c r="BG37" s="100">
        <v>4855</v>
      </c>
      <c r="BH37" s="100">
        <v>540</v>
      </c>
      <c r="BI37" s="100">
        <v>5395</v>
      </c>
      <c r="BJ37" s="204">
        <f>BI37/U37</f>
        <v>0.833848531684699</v>
      </c>
      <c r="BK37" s="213" t="s">
        <v>361</v>
      </c>
      <c r="BL37" s="111"/>
      <c r="BM37" s="90" t="s">
        <v>362</v>
      </c>
      <c r="BN37" s="90" t="s">
        <v>199</v>
      </c>
      <c r="BO37" s="90" t="s">
        <v>111</v>
      </c>
      <c r="BP37" s="100" t="s">
        <v>201</v>
      </c>
      <c r="BQ37" s="100" t="s">
        <v>202</v>
      </c>
      <c r="BR37" s="90" t="s">
        <v>114</v>
      </c>
      <c r="BS37" s="100"/>
      <c r="BT37" s="100"/>
      <c r="BU37" s="100"/>
      <c r="BV37" s="100"/>
      <c r="BW37" s="100"/>
      <c r="BX37" s="100"/>
      <c r="BY37" s="100"/>
      <c r="BZ37" s="100"/>
      <c r="CA37" s="100"/>
      <c r="CB37" s="90" t="s">
        <v>114</v>
      </c>
    </row>
    <row r="38" ht="69" hidden="1" customHeight="1" spans="1:80">
      <c r="A38" s="100">
        <f t="shared" si="5"/>
        <v>28</v>
      </c>
      <c r="B38" s="91" t="s">
        <v>363</v>
      </c>
      <c r="C38" s="102"/>
      <c r="D38" s="102"/>
      <c r="E38" s="102"/>
      <c r="F38" s="102"/>
      <c r="G38" s="90" t="s">
        <v>84</v>
      </c>
      <c r="H38" s="90" t="s">
        <v>84</v>
      </c>
      <c r="I38" s="90" t="s">
        <v>85</v>
      </c>
      <c r="J38" s="100" t="s">
        <v>190</v>
      </c>
      <c r="K38" s="91" t="s">
        <v>364</v>
      </c>
      <c r="L38" s="90" t="s">
        <v>365</v>
      </c>
      <c r="M38" s="100">
        <v>3000</v>
      </c>
      <c r="N38" s="100"/>
      <c r="O38" s="100"/>
      <c r="P38" s="100"/>
      <c r="Q38" s="100"/>
      <c r="R38" s="100"/>
      <c r="S38" s="100">
        <v>500</v>
      </c>
      <c r="T38" s="100"/>
      <c r="U38" s="100">
        <v>2500</v>
      </c>
      <c r="V38" s="90" t="s">
        <v>366</v>
      </c>
      <c r="W38" s="90" t="s">
        <v>333</v>
      </c>
      <c r="X38" s="90" t="s">
        <v>367</v>
      </c>
      <c r="Y38" s="100"/>
      <c r="Z38" s="158"/>
      <c r="AA38" s="158">
        <v>9</v>
      </c>
      <c r="AB38" s="158"/>
      <c r="AC38" s="158"/>
      <c r="AD38" s="158"/>
      <c r="AE38" s="158"/>
      <c r="AF38" s="155"/>
      <c r="AG38" s="155"/>
      <c r="AH38" s="154" t="s">
        <v>92</v>
      </c>
      <c r="AI38" s="154" t="s">
        <v>92</v>
      </c>
      <c r="AJ38" s="154" t="s">
        <v>92</v>
      </c>
      <c r="AK38" s="154" t="s">
        <v>92</v>
      </c>
      <c r="AL38" s="154" t="s">
        <v>106</v>
      </c>
      <c r="AM38" s="158">
        <v>210</v>
      </c>
      <c r="AN38" s="158">
        <v>220</v>
      </c>
      <c r="AO38" s="158"/>
      <c r="AP38" s="158"/>
      <c r="AQ38" s="158" t="s">
        <v>107</v>
      </c>
      <c r="AR38" s="158" t="s">
        <v>168</v>
      </c>
      <c r="AS38" s="158">
        <v>430</v>
      </c>
      <c r="AT38" s="158">
        <v>2070</v>
      </c>
      <c r="AU38" s="158">
        <v>2500</v>
      </c>
      <c r="AV38" s="158">
        <v>0</v>
      </c>
      <c r="AW38" s="158">
        <v>2500</v>
      </c>
      <c r="AX38" s="158">
        <v>0</v>
      </c>
      <c r="AY38" s="158">
        <v>2500</v>
      </c>
      <c r="AZ38" s="158">
        <v>0</v>
      </c>
      <c r="BA38" s="158">
        <v>2500</v>
      </c>
      <c r="BB38" s="158">
        <v>0</v>
      </c>
      <c r="BC38" s="158">
        <v>2500</v>
      </c>
      <c r="BD38" s="158">
        <v>0</v>
      </c>
      <c r="BE38" s="158">
        <v>2500</v>
      </c>
      <c r="BF38" s="158">
        <v>0</v>
      </c>
      <c r="BG38" s="100">
        <v>2500</v>
      </c>
      <c r="BH38" s="100">
        <v>0</v>
      </c>
      <c r="BI38" s="100">
        <v>2500</v>
      </c>
      <c r="BJ38" s="204">
        <f>AU38/U38</f>
        <v>1</v>
      </c>
      <c r="BK38" s="205" t="s">
        <v>368</v>
      </c>
      <c r="BL38" s="111"/>
      <c r="BM38" s="90" t="s">
        <v>369</v>
      </c>
      <c r="BN38" s="90" t="s">
        <v>199</v>
      </c>
      <c r="BO38" s="90" t="s">
        <v>111</v>
      </c>
      <c r="BP38" s="100" t="s">
        <v>201</v>
      </c>
      <c r="BQ38" s="100" t="s">
        <v>202</v>
      </c>
      <c r="BR38" s="90" t="s">
        <v>114</v>
      </c>
      <c r="BS38" s="100"/>
      <c r="BT38" s="100"/>
      <c r="BU38" s="100"/>
      <c r="BV38" s="100"/>
      <c r="BW38" s="100"/>
      <c r="BX38" s="100"/>
      <c r="BY38" s="100"/>
      <c r="BZ38" s="100"/>
      <c r="CA38" s="100"/>
      <c r="CB38" s="90" t="s">
        <v>114</v>
      </c>
    </row>
    <row r="39" s="70" customFormat="1" ht="37" hidden="1" customHeight="1" spans="1:80">
      <c r="A39" s="97" t="s">
        <v>370</v>
      </c>
      <c r="B39" s="98"/>
      <c r="C39" s="99"/>
      <c r="D39" s="99"/>
      <c r="E39" s="99"/>
      <c r="F39" s="99"/>
      <c r="G39" s="98"/>
      <c r="H39" s="99"/>
      <c r="I39" s="99"/>
      <c r="J39" s="119"/>
      <c r="K39" s="131"/>
      <c r="L39" s="130"/>
      <c r="M39" s="121">
        <f>SUM(M40:M63)</f>
        <v>433020</v>
      </c>
      <c r="N39" s="121">
        <f t="shared" ref="N39:BI39" si="6">SUM(N40:N63)</f>
        <v>0</v>
      </c>
      <c r="O39" s="121">
        <f t="shared" si="6"/>
        <v>0</v>
      </c>
      <c r="P39" s="121">
        <f t="shared" si="6"/>
        <v>2000</v>
      </c>
      <c r="Q39" s="121">
        <f t="shared" si="6"/>
        <v>0</v>
      </c>
      <c r="R39" s="121">
        <f t="shared" si="6"/>
        <v>0</v>
      </c>
      <c r="S39" s="121">
        <f t="shared" si="6"/>
        <v>44685</v>
      </c>
      <c r="T39" s="121">
        <f t="shared" si="6"/>
        <v>0</v>
      </c>
      <c r="U39" s="121">
        <f t="shared" si="6"/>
        <v>140770</v>
      </c>
      <c r="V39" s="121">
        <f t="shared" si="6"/>
        <v>0</v>
      </c>
      <c r="W39" s="121">
        <f t="shared" si="6"/>
        <v>0</v>
      </c>
      <c r="X39" s="121">
        <f t="shared" si="6"/>
        <v>0</v>
      </c>
      <c r="Y39" s="121">
        <f t="shared" si="6"/>
        <v>0</v>
      </c>
      <c r="Z39" s="121"/>
      <c r="AA39" s="121"/>
      <c r="AB39" s="121">
        <f t="shared" si="6"/>
        <v>781.06</v>
      </c>
      <c r="AC39" s="121">
        <f t="shared" si="6"/>
        <v>485.65</v>
      </c>
      <c r="AD39" s="121">
        <f t="shared" si="6"/>
        <v>0</v>
      </c>
      <c r="AE39" s="121">
        <f t="shared" si="6"/>
        <v>0</v>
      </c>
      <c r="AF39" s="121">
        <f t="shared" si="6"/>
        <v>0</v>
      </c>
      <c r="AG39" s="121">
        <f t="shared" si="6"/>
        <v>0</v>
      </c>
      <c r="AH39" s="121">
        <f t="shared" si="6"/>
        <v>0</v>
      </c>
      <c r="AI39" s="121">
        <f t="shared" si="6"/>
        <v>0</v>
      </c>
      <c r="AJ39" s="121">
        <f t="shared" si="6"/>
        <v>0</v>
      </c>
      <c r="AK39" s="121">
        <f t="shared" si="6"/>
        <v>0</v>
      </c>
      <c r="AL39" s="121">
        <f t="shared" si="6"/>
        <v>0</v>
      </c>
      <c r="AM39" s="121">
        <f t="shared" si="6"/>
        <v>13248</v>
      </c>
      <c r="AN39" s="121">
        <f t="shared" si="6"/>
        <v>12897</v>
      </c>
      <c r="AO39" s="121">
        <f t="shared" si="6"/>
        <v>0</v>
      </c>
      <c r="AP39" s="121">
        <f t="shared" si="6"/>
        <v>0</v>
      </c>
      <c r="AQ39" s="121">
        <f t="shared" si="6"/>
        <v>0</v>
      </c>
      <c r="AR39" s="121">
        <f t="shared" si="6"/>
        <v>0</v>
      </c>
      <c r="AS39" s="121">
        <f t="shared" si="6"/>
        <v>26145</v>
      </c>
      <c r="AT39" s="121">
        <f t="shared" si="6"/>
        <v>13575</v>
      </c>
      <c r="AU39" s="121">
        <f t="shared" si="6"/>
        <v>39720</v>
      </c>
      <c r="AV39" s="121">
        <f t="shared" si="6"/>
        <v>15393</v>
      </c>
      <c r="AW39" s="121">
        <f t="shared" si="6"/>
        <v>55113</v>
      </c>
      <c r="AX39" s="121">
        <f t="shared" si="6"/>
        <v>13437</v>
      </c>
      <c r="AY39" s="121">
        <f t="shared" si="6"/>
        <v>68550</v>
      </c>
      <c r="AZ39" s="121">
        <f t="shared" si="6"/>
        <v>15368</v>
      </c>
      <c r="BA39" s="121">
        <f t="shared" si="6"/>
        <v>83918</v>
      </c>
      <c r="BB39" s="121">
        <f t="shared" si="6"/>
        <v>10542.5</v>
      </c>
      <c r="BC39" s="121">
        <f t="shared" si="6"/>
        <v>94460.5</v>
      </c>
      <c r="BD39" s="121">
        <f t="shared" si="6"/>
        <v>9999.2</v>
      </c>
      <c r="BE39" s="121">
        <f t="shared" si="6"/>
        <v>104459.7</v>
      </c>
      <c r="BF39" s="121">
        <f t="shared" si="6"/>
        <v>8899.3</v>
      </c>
      <c r="BG39" s="121">
        <f t="shared" si="6"/>
        <v>113159</v>
      </c>
      <c r="BH39" s="121">
        <f t="shared" si="6"/>
        <v>9281</v>
      </c>
      <c r="BI39" s="121">
        <f t="shared" si="6"/>
        <v>122440</v>
      </c>
      <c r="BJ39" s="200">
        <f>BI39/U39</f>
        <v>0.869787596789089</v>
      </c>
      <c r="BK39" s="111"/>
      <c r="BL39" s="111"/>
      <c r="BM39" s="149"/>
      <c r="BN39" s="149"/>
      <c r="BO39" s="149"/>
      <c r="BP39" s="149"/>
      <c r="BQ39" s="149"/>
      <c r="BR39" s="126"/>
      <c r="BS39" s="100"/>
      <c r="BT39" s="100"/>
      <c r="BU39" s="100"/>
      <c r="BV39" s="100"/>
      <c r="BW39" s="100"/>
      <c r="BX39" s="100"/>
      <c r="BY39" s="100"/>
      <c r="BZ39" s="126"/>
      <c r="CA39" s="100"/>
      <c r="CB39" s="90"/>
    </row>
    <row r="40" ht="68" customHeight="1" spans="1:80">
      <c r="A40" s="100">
        <v>9</v>
      </c>
      <c r="B40" s="115" t="s">
        <v>371</v>
      </c>
      <c r="C40" s="102"/>
      <c r="D40" s="102"/>
      <c r="E40" s="102"/>
      <c r="F40" s="102"/>
      <c r="G40" s="90" t="s">
        <v>84</v>
      </c>
      <c r="H40" s="90" t="s">
        <v>84</v>
      </c>
      <c r="I40" s="90" t="s">
        <v>372</v>
      </c>
      <c r="J40" s="125" t="s">
        <v>373</v>
      </c>
      <c r="K40" s="115" t="s">
        <v>374</v>
      </c>
      <c r="L40" s="125" t="s">
        <v>375</v>
      </c>
      <c r="M40" s="133">
        <v>11000</v>
      </c>
      <c r="N40" s="100"/>
      <c r="O40" s="100"/>
      <c r="P40" s="133"/>
      <c r="Q40" s="100"/>
      <c r="R40" s="100"/>
      <c r="S40" s="100"/>
      <c r="T40" s="100"/>
      <c r="U40" s="133">
        <v>6000</v>
      </c>
      <c r="V40" s="125" t="s">
        <v>376</v>
      </c>
      <c r="W40" s="125" t="s">
        <v>377</v>
      </c>
      <c r="X40" s="125" t="s">
        <v>378</v>
      </c>
      <c r="Y40" s="125" t="s">
        <v>379</v>
      </c>
      <c r="Z40" s="165">
        <v>11</v>
      </c>
      <c r="AA40" s="153"/>
      <c r="AB40" s="165">
        <v>30</v>
      </c>
      <c r="AC40" s="165">
        <v>20</v>
      </c>
      <c r="AD40" s="158"/>
      <c r="AE40" s="158"/>
      <c r="AF40" s="155"/>
      <c r="AG40" s="155"/>
      <c r="AH40" s="158" t="s">
        <v>92</v>
      </c>
      <c r="AI40" s="158" t="s">
        <v>167</v>
      </c>
      <c r="AJ40" s="158" t="s">
        <v>167</v>
      </c>
      <c r="AK40" s="158" t="s">
        <v>167</v>
      </c>
      <c r="AL40" s="158" t="s">
        <v>167</v>
      </c>
      <c r="AM40" s="158">
        <v>500</v>
      </c>
      <c r="AN40" s="158">
        <v>500</v>
      </c>
      <c r="AO40" s="158" t="s">
        <v>380</v>
      </c>
      <c r="AP40" s="158"/>
      <c r="AQ40" s="158"/>
      <c r="AR40" s="158"/>
      <c r="AS40" s="158">
        <v>1000</v>
      </c>
      <c r="AT40" s="158">
        <v>500</v>
      </c>
      <c r="AU40" s="158">
        <v>1500</v>
      </c>
      <c r="AV40" s="158">
        <v>500</v>
      </c>
      <c r="AW40" s="158">
        <v>2000</v>
      </c>
      <c r="AX40" s="158">
        <v>500</v>
      </c>
      <c r="AY40" s="158">
        <v>2500</v>
      </c>
      <c r="AZ40" s="158">
        <v>500</v>
      </c>
      <c r="BA40" s="158">
        <v>3000</v>
      </c>
      <c r="BB40" s="158">
        <v>0</v>
      </c>
      <c r="BC40" s="158">
        <v>3000</v>
      </c>
      <c r="BD40" s="158">
        <v>500</v>
      </c>
      <c r="BE40" s="158">
        <v>3500</v>
      </c>
      <c r="BF40" s="158">
        <v>500</v>
      </c>
      <c r="BG40" s="100">
        <v>4000</v>
      </c>
      <c r="BH40" s="100">
        <v>500</v>
      </c>
      <c r="BI40" s="100">
        <v>4500</v>
      </c>
      <c r="BJ40" s="204">
        <f t="shared" ref="BJ40:BJ52" si="7">BI40/U40</f>
        <v>0.75</v>
      </c>
      <c r="BK40" s="214" t="s">
        <v>381</v>
      </c>
      <c r="BL40" s="111" t="s">
        <v>158</v>
      </c>
      <c r="BM40" s="223" t="s">
        <v>382</v>
      </c>
      <c r="BN40" s="125" t="s">
        <v>373</v>
      </c>
      <c r="BO40" s="224" t="s">
        <v>383</v>
      </c>
      <c r="BP40" s="125" t="s">
        <v>384</v>
      </c>
      <c r="BQ40" s="133" t="s">
        <v>385</v>
      </c>
      <c r="BR40" s="100"/>
      <c r="BS40" s="100"/>
      <c r="BT40" s="100"/>
      <c r="BU40" s="100"/>
      <c r="BV40" s="100"/>
      <c r="BW40" s="100"/>
      <c r="BX40" s="100"/>
      <c r="BY40" s="100"/>
      <c r="BZ40" s="100"/>
      <c r="CA40" s="100"/>
      <c r="CB40" s="90" t="s">
        <v>373</v>
      </c>
    </row>
    <row r="41" ht="84.9" hidden="1" customHeight="1" spans="1:80">
      <c r="A41" s="100">
        <f>ROW()-11</f>
        <v>30</v>
      </c>
      <c r="B41" s="111" t="s">
        <v>386</v>
      </c>
      <c r="C41" s="102"/>
      <c r="D41" s="102"/>
      <c r="E41" s="102"/>
      <c r="F41" s="102"/>
      <c r="G41" s="90" t="s">
        <v>84</v>
      </c>
      <c r="H41" s="90" t="s">
        <v>84</v>
      </c>
      <c r="I41" s="90" t="s">
        <v>372</v>
      </c>
      <c r="J41" s="100" t="s">
        <v>86</v>
      </c>
      <c r="K41" s="134" t="s">
        <v>387</v>
      </c>
      <c r="L41" s="135" t="s">
        <v>388</v>
      </c>
      <c r="M41" s="100">
        <v>20300</v>
      </c>
      <c r="N41" s="100"/>
      <c r="O41" s="100"/>
      <c r="P41" s="100"/>
      <c r="Q41" s="100"/>
      <c r="R41" s="100"/>
      <c r="S41" s="100">
        <v>10000</v>
      </c>
      <c r="T41" s="100"/>
      <c r="U41" s="100">
        <v>10300</v>
      </c>
      <c r="V41" s="90" t="s">
        <v>389</v>
      </c>
      <c r="W41" s="90" t="s">
        <v>390</v>
      </c>
      <c r="X41" s="90" t="s">
        <v>391</v>
      </c>
      <c r="Y41" s="90" t="s">
        <v>392</v>
      </c>
      <c r="Z41" s="153"/>
      <c r="AA41" s="153">
        <v>12</v>
      </c>
      <c r="AB41" s="154">
        <v>88</v>
      </c>
      <c r="AC41" s="154">
        <v>88</v>
      </c>
      <c r="AD41" s="154"/>
      <c r="AE41" s="154"/>
      <c r="AF41" s="155"/>
      <c r="AG41" s="155"/>
      <c r="AH41" s="154" t="s">
        <v>92</v>
      </c>
      <c r="AI41" s="154" t="s">
        <v>393</v>
      </c>
      <c r="AJ41" s="154" t="s">
        <v>394</v>
      </c>
      <c r="AK41" s="154" t="s">
        <v>167</v>
      </c>
      <c r="AL41" s="154" t="s">
        <v>167</v>
      </c>
      <c r="AM41" s="158">
        <v>950</v>
      </c>
      <c r="AN41" s="158">
        <v>820</v>
      </c>
      <c r="AO41" s="158" t="s">
        <v>395</v>
      </c>
      <c r="AP41" s="158" t="s">
        <v>396</v>
      </c>
      <c r="AQ41" s="158" t="s">
        <v>122</v>
      </c>
      <c r="AR41" s="158"/>
      <c r="AS41" s="158">
        <v>1770</v>
      </c>
      <c r="AT41" s="158">
        <v>900</v>
      </c>
      <c r="AU41" s="158">
        <v>2670</v>
      </c>
      <c r="AV41" s="158">
        <v>850</v>
      </c>
      <c r="AW41" s="158">
        <v>3520</v>
      </c>
      <c r="AX41" s="158">
        <v>1500</v>
      </c>
      <c r="AY41" s="158">
        <v>5020</v>
      </c>
      <c r="AZ41" s="158">
        <v>3350</v>
      </c>
      <c r="BA41" s="158">
        <v>8370</v>
      </c>
      <c r="BB41" s="158">
        <v>900</v>
      </c>
      <c r="BC41" s="158">
        <v>9270</v>
      </c>
      <c r="BD41" s="158">
        <v>500</v>
      </c>
      <c r="BE41" s="158">
        <v>9770</v>
      </c>
      <c r="BF41" s="158">
        <v>200</v>
      </c>
      <c r="BG41" s="100">
        <v>9970</v>
      </c>
      <c r="BH41" s="100">
        <v>150</v>
      </c>
      <c r="BI41" s="100">
        <v>10120</v>
      </c>
      <c r="BJ41" s="204">
        <f t="shared" si="7"/>
        <v>0.98252427184466</v>
      </c>
      <c r="BK41" s="91" t="s">
        <v>397</v>
      </c>
      <c r="BL41" s="91"/>
      <c r="BM41" s="90" t="s">
        <v>398</v>
      </c>
      <c r="BN41" s="100" t="s">
        <v>86</v>
      </c>
      <c r="BO41" s="90" t="s">
        <v>399</v>
      </c>
      <c r="BP41" s="100" t="s">
        <v>97</v>
      </c>
      <c r="BQ41" s="100" t="s">
        <v>400</v>
      </c>
      <c r="BR41" s="125" t="s">
        <v>401</v>
      </c>
      <c r="BS41" s="100"/>
      <c r="BT41" s="100"/>
      <c r="BU41" s="100"/>
      <c r="BV41" s="100"/>
      <c r="BW41" s="100"/>
      <c r="BX41" s="100"/>
      <c r="BY41" s="100"/>
      <c r="BZ41" s="100"/>
      <c r="CA41" s="100"/>
      <c r="CB41" s="125" t="s">
        <v>401</v>
      </c>
    </row>
    <row r="42" ht="96" hidden="1" customHeight="1" spans="1:80">
      <c r="A42" s="100">
        <f>ROW()-11</f>
        <v>31</v>
      </c>
      <c r="B42" s="91" t="s">
        <v>402</v>
      </c>
      <c r="C42" s="102"/>
      <c r="D42" s="102"/>
      <c r="E42" s="102"/>
      <c r="F42" s="102"/>
      <c r="G42" s="90" t="s">
        <v>84</v>
      </c>
      <c r="H42" s="90" t="s">
        <v>84</v>
      </c>
      <c r="I42" s="90" t="s">
        <v>372</v>
      </c>
      <c r="J42" s="100" t="s">
        <v>86</v>
      </c>
      <c r="K42" s="91" t="s">
        <v>403</v>
      </c>
      <c r="L42" s="90" t="s">
        <v>404</v>
      </c>
      <c r="M42" s="100">
        <v>68000</v>
      </c>
      <c r="N42" s="100"/>
      <c r="O42" s="100"/>
      <c r="P42" s="100"/>
      <c r="Q42" s="100"/>
      <c r="R42" s="100"/>
      <c r="S42" s="100">
        <v>8000</v>
      </c>
      <c r="T42" s="100"/>
      <c r="U42" s="100">
        <v>20000</v>
      </c>
      <c r="V42" s="90" t="s">
        <v>405</v>
      </c>
      <c r="W42" s="90" t="s">
        <v>406</v>
      </c>
      <c r="X42" s="90" t="s">
        <v>407</v>
      </c>
      <c r="Y42" s="90" t="s">
        <v>408</v>
      </c>
      <c r="Z42" s="153"/>
      <c r="AA42" s="153"/>
      <c r="AB42" s="154">
        <v>171.4</v>
      </c>
      <c r="AC42" s="154">
        <v>137</v>
      </c>
      <c r="AD42" s="154"/>
      <c r="AE42" s="154"/>
      <c r="AF42" s="155"/>
      <c r="AG42" s="155"/>
      <c r="AH42" s="154" t="s">
        <v>92</v>
      </c>
      <c r="AI42" s="154" t="s">
        <v>92</v>
      </c>
      <c r="AJ42" s="154" t="s">
        <v>409</v>
      </c>
      <c r="AK42" s="154" t="s">
        <v>92</v>
      </c>
      <c r="AL42" s="154" t="s">
        <v>167</v>
      </c>
      <c r="AM42" s="158">
        <v>1800</v>
      </c>
      <c r="AN42" s="158">
        <v>1700</v>
      </c>
      <c r="AO42" s="158" t="s">
        <v>395</v>
      </c>
      <c r="AP42" s="158" t="s">
        <v>396</v>
      </c>
      <c r="AQ42" s="158"/>
      <c r="AR42" s="158"/>
      <c r="AS42" s="158">
        <v>3500</v>
      </c>
      <c r="AT42" s="158">
        <v>1900</v>
      </c>
      <c r="AU42" s="158">
        <v>5400</v>
      </c>
      <c r="AV42" s="158">
        <v>2000</v>
      </c>
      <c r="AW42" s="158">
        <v>7400</v>
      </c>
      <c r="AX42" s="158">
        <v>1800</v>
      </c>
      <c r="AY42" s="158">
        <f t="shared" ref="AY42:AY48" si="8">AW42+AX42</f>
        <v>9200</v>
      </c>
      <c r="AZ42" s="158">
        <v>3520</v>
      </c>
      <c r="BA42" s="158">
        <v>12720</v>
      </c>
      <c r="BB42" s="158">
        <v>2000</v>
      </c>
      <c r="BC42" s="158">
        <v>14720</v>
      </c>
      <c r="BD42" s="158">
        <v>1280</v>
      </c>
      <c r="BE42" s="158">
        <v>16000</v>
      </c>
      <c r="BF42" s="158">
        <v>900</v>
      </c>
      <c r="BG42" s="100">
        <v>16900</v>
      </c>
      <c r="BH42" s="100">
        <v>1000</v>
      </c>
      <c r="BI42" s="100">
        <v>17900</v>
      </c>
      <c r="BJ42" s="204">
        <f t="shared" si="7"/>
        <v>0.895</v>
      </c>
      <c r="BK42" s="91" t="s">
        <v>410</v>
      </c>
      <c r="BL42" s="111"/>
      <c r="BM42" s="90" t="s">
        <v>411</v>
      </c>
      <c r="BN42" s="100" t="s">
        <v>86</v>
      </c>
      <c r="BO42" s="90" t="s">
        <v>399</v>
      </c>
      <c r="BP42" s="100" t="s">
        <v>97</v>
      </c>
      <c r="BQ42" s="100" t="s">
        <v>412</v>
      </c>
      <c r="BR42" s="125" t="s">
        <v>401</v>
      </c>
      <c r="BS42" s="100"/>
      <c r="BT42" s="100"/>
      <c r="BU42" s="100"/>
      <c r="BV42" s="100"/>
      <c r="BW42" s="100"/>
      <c r="BX42" s="100"/>
      <c r="BY42" s="100"/>
      <c r="BZ42" s="100"/>
      <c r="CA42" s="100"/>
      <c r="CB42" s="125" t="s">
        <v>401</v>
      </c>
    </row>
    <row r="43" ht="81" customHeight="1" spans="1:80">
      <c r="A43" s="100">
        <v>10</v>
      </c>
      <c r="B43" s="91" t="s">
        <v>413</v>
      </c>
      <c r="C43" s="102"/>
      <c r="D43" s="102"/>
      <c r="E43" s="102"/>
      <c r="F43" s="102"/>
      <c r="G43" s="90" t="s">
        <v>84</v>
      </c>
      <c r="H43" s="90" t="s">
        <v>84</v>
      </c>
      <c r="I43" s="90" t="s">
        <v>372</v>
      </c>
      <c r="J43" s="100" t="s">
        <v>86</v>
      </c>
      <c r="K43" s="91" t="s">
        <v>414</v>
      </c>
      <c r="L43" s="90" t="s">
        <v>415</v>
      </c>
      <c r="M43" s="100">
        <v>38000</v>
      </c>
      <c r="N43" s="100"/>
      <c r="O43" s="100"/>
      <c r="P43" s="100"/>
      <c r="Q43" s="100"/>
      <c r="R43" s="100"/>
      <c r="S43" s="100">
        <v>5000</v>
      </c>
      <c r="T43" s="100"/>
      <c r="U43" s="100">
        <v>12000</v>
      </c>
      <c r="V43" s="90" t="s">
        <v>416</v>
      </c>
      <c r="W43" s="90" t="s">
        <v>417</v>
      </c>
      <c r="X43" s="90" t="s">
        <v>418</v>
      </c>
      <c r="Y43" s="90" t="s">
        <v>419</v>
      </c>
      <c r="Z43" s="153"/>
      <c r="AA43" s="153"/>
      <c r="AB43" s="154">
        <v>79</v>
      </c>
      <c r="AC43" s="154">
        <v>64</v>
      </c>
      <c r="AD43" s="154"/>
      <c r="AE43" s="154"/>
      <c r="AF43" s="155"/>
      <c r="AG43" s="155"/>
      <c r="AH43" s="154" t="s">
        <v>92</v>
      </c>
      <c r="AI43" s="154" t="s">
        <v>92</v>
      </c>
      <c r="AJ43" s="154" t="s">
        <v>167</v>
      </c>
      <c r="AK43" s="154" t="s">
        <v>167</v>
      </c>
      <c r="AL43" s="154" t="s">
        <v>167</v>
      </c>
      <c r="AM43" s="158">
        <v>1200</v>
      </c>
      <c r="AN43" s="158">
        <v>1000</v>
      </c>
      <c r="AO43" s="158" t="s">
        <v>420</v>
      </c>
      <c r="AP43" s="158"/>
      <c r="AQ43" s="158"/>
      <c r="AR43" s="158"/>
      <c r="AS43" s="158">
        <v>2200</v>
      </c>
      <c r="AT43" s="158">
        <v>1000</v>
      </c>
      <c r="AU43" s="158">
        <v>3200</v>
      </c>
      <c r="AV43" s="158">
        <v>1000</v>
      </c>
      <c r="AW43" s="158">
        <v>4200</v>
      </c>
      <c r="AX43" s="158">
        <v>950</v>
      </c>
      <c r="AY43" s="158">
        <f t="shared" si="8"/>
        <v>5150</v>
      </c>
      <c r="AZ43" s="158">
        <v>1200</v>
      </c>
      <c r="BA43" s="158">
        <v>6350</v>
      </c>
      <c r="BB43" s="158">
        <v>950</v>
      </c>
      <c r="BC43" s="158">
        <v>7300</v>
      </c>
      <c r="BD43" s="158">
        <v>900</v>
      </c>
      <c r="BE43" s="158">
        <v>8200</v>
      </c>
      <c r="BF43" s="158">
        <v>900</v>
      </c>
      <c r="BG43" s="100">
        <v>9100</v>
      </c>
      <c r="BH43" s="100">
        <v>950</v>
      </c>
      <c r="BI43" s="100">
        <v>10050</v>
      </c>
      <c r="BJ43" s="204">
        <f t="shared" si="7"/>
        <v>0.8375</v>
      </c>
      <c r="BK43" s="91" t="s">
        <v>421</v>
      </c>
      <c r="BL43" s="111" t="s">
        <v>158</v>
      </c>
      <c r="BM43" s="90" t="s">
        <v>422</v>
      </c>
      <c r="BN43" s="100" t="s">
        <v>86</v>
      </c>
      <c r="BO43" s="90" t="s">
        <v>399</v>
      </c>
      <c r="BP43" s="100" t="s">
        <v>97</v>
      </c>
      <c r="BQ43" s="100" t="s">
        <v>412</v>
      </c>
      <c r="BR43" s="125" t="s">
        <v>401</v>
      </c>
      <c r="BS43" s="100"/>
      <c r="BT43" s="100"/>
      <c r="BU43" s="100"/>
      <c r="BV43" s="100"/>
      <c r="BW43" s="100"/>
      <c r="BX43" s="100"/>
      <c r="BY43" s="100"/>
      <c r="BZ43" s="100"/>
      <c r="CA43" s="100"/>
      <c r="CB43" s="125" t="s">
        <v>401</v>
      </c>
    </row>
    <row r="44" ht="70" customHeight="1" spans="1:80">
      <c r="A44" s="100">
        <v>11</v>
      </c>
      <c r="B44" s="91" t="s">
        <v>423</v>
      </c>
      <c r="C44" s="102"/>
      <c r="D44" s="102"/>
      <c r="E44" s="102"/>
      <c r="F44" s="102"/>
      <c r="G44" s="90" t="s">
        <v>84</v>
      </c>
      <c r="H44" s="90" t="s">
        <v>84</v>
      </c>
      <c r="I44" s="90" t="s">
        <v>372</v>
      </c>
      <c r="J44" s="100" t="s">
        <v>86</v>
      </c>
      <c r="K44" s="91" t="s">
        <v>424</v>
      </c>
      <c r="L44" s="90" t="s">
        <v>415</v>
      </c>
      <c r="M44" s="100">
        <v>32000</v>
      </c>
      <c r="N44" s="100"/>
      <c r="O44" s="100"/>
      <c r="P44" s="100"/>
      <c r="Q44" s="100"/>
      <c r="R44" s="100"/>
      <c r="S44" s="100">
        <v>3000</v>
      </c>
      <c r="T44" s="100"/>
      <c r="U44" s="100">
        <v>10000</v>
      </c>
      <c r="V44" s="90" t="s">
        <v>416</v>
      </c>
      <c r="W44" s="90" t="s">
        <v>417</v>
      </c>
      <c r="X44" s="90" t="s">
        <v>425</v>
      </c>
      <c r="Y44" s="90" t="s">
        <v>419</v>
      </c>
      <c r="Z44" s="153"/>
      <c r="AA44" s="153"/>
      <c r="AB44" s="154">
        <v>75</v>
      </c>
      <c r="AC44" s="154">
        <v>40</v>
      </c>
      <c r="AD44" s="154"/>
      <c r="AE44" s="154"/>
      <c r="AF44" s="155"/>
      <c r="AG44" s="155"/>
      <c r="AH44" s="154" t="s">
        <v>92</v>
      </c>
      <c r="AI44" s="154" t="s">
        <v>92</v>
      </c>
      <c r="AJ44" s="154" t="s">
        <v>167</v>
      </c>
      <c r="AK44" s="154" t="s">
        <v>167</v>
      </c>
      <c r="AL44" s="154" t="s">
        <v>167</v>
      </c>
      <c r="AM44" s="158">
        <v>1000</v>
      </c>
      <c r="AN44" s="158">
        <v>800</v>
      </c>
      <c r="AO44" s="158" t="s">
        <v>420</v>
      </c>
      <c r="AP44" s="158"/>
      <c r="AQ44" s="158"/>
      <c r="AR44" s="158"/>
      <c r="AS44" s="158">
        <v>1800</v>
      </c>
      <c r="AT44" s="158">
        <v>850</v>
      </c>
      <c r="AU44" s="158">
        <v>2650</v>
      </c>
      <c r="AV44" s="158">
        <v>800</v>
      </c>
      <c r="AW44" s="158">
        <v>3450</v>
      </c>
      <c r="AX44" s="158">
        <v>800</v>
      </c>
      <c r="AY44" s="158">
        <f t="shared" si="8"/>
        <v>4250</v>
      </c>
      <c r="AZ44" s="158">
        <v>820</v>
      </c>
      <c r="BA44" s="158">
        <v>5070</v>
      </c>
      <c r="BB44" s="158">
        <v>850</v>
      </c>
      <c r="BC44" s="158">
        <v>5920</v>
      </c>
      <c r="BD44" s="158">
        <v>800</v>
      </c>
      <c r="BE44" s="158">
        <v>6720</v>
      </c>
      <c r="BF44" s="158">
        <v>800</v>
      </c>
      <c r="BG44" s="100">
        <v>7520</v>
      </c>
      <c r="BH44" s="100">
        <v>500</v>
      </c>
      <c r="BI44" s="100">
        <v>8020</v>
      </c>
      <c r="BJ44" s="204">
        <f t="shared" si="7"/>
        <v>0.802</v>
      </c>
      <c r="BK44" s="91" t="s">
        <v>426</v>
      </c>
      <c r="BL44" s="111" t="s">
        <v>158</v>
      </c>
      <c r="BM44" s="90" t="s">
        <v>427</v>
      </c>
      <c r="BN44" s="100" t="s">
        <v>86</v>
      </c>
      <c r="BO44" s="90" t="s">
        <v>399</v>
      </c>
      <c r="BP44" s="100" t="s">
        <v>97</v>
      </c>
      <c r="BQ44" s="100" t="s">
        <v>412</v>
      </c>
      <c r="BR44" s="125" t="s">
        <v>401</v>
      </c>
      <c r="BS44" s="100"/>
      <c r="BT44" s="100"/>
      <c r="BU44" s="100"/>
      <c r="BV44" s="100"/>
      <c r="BW44" s="100"/>
      <c r="BX44" s="100"/>
      <c r="BY44" s="100"/>
      <c r="BZ44" s="100"/>
      <c r="CA44" s="100"/>
      <c r="CB44" s="125" t="s">
        <v>401</v>
      </c>
    </row>
    <row r="45" ht="58" customHeight="1" spans="1:80">
      <c r="A45" s="100">
        <v>12</v>
      </c>
      <c r="B45" s="91" t="s">
        <v>428</v>
      </c>
      <c r="C45" s="102"/>
      <c r="D45" s="102"/>
      <c r="E45" s="102"/>
      <c r="F45" s="102"/>
      <c r="G45" s="90" t="s">
        <v>84</v>
      </c>
      <c r="H45" s="90" t="s">
        <v>84</v>
      </c>
      <c r="I45" s="90" t="s">
        <v>372</v>
      </c>
      <c r="J45" s="100" t="s">
        <v>86</v>
      </c>
      <c r="K45" s="91" t="s">
        <v>429</v>
      </c>
      <c r="L45" s="90" t="s">
        <v>430</v>
      </c>
      <c r="M45" s="100">
        <v>30000</v>
      </c>
      <c r="N45" s="100"/>
      <c r="O45" s="100"/>
      <c r="P45" s="100"/>
      <c r="Q45" s="100"/>
      <c r="R45" s="100"/>
      <c r="S45" s="100"/>
      <c r="T45" s="100"/>
      <c r="U45" s="100">
        <v>10000</v>
      </c>
      <c r="V45" s="90" t="s">
        <v>431</v>
      </c>
      <c r="W45" s="90" t="s">
        <v>431</v>
      </c>
      <c r="X45" s="90" t="s">
        <v>432</v>
      </c>
      <c r="Y45" s="90" t="s">
        <v>433</v>
      </c>
      <c r="Z45" s="153">
        <v>9</v>
      </c>
      <c r="AA45" s="153"/>
      <c r="AB45" s="154">
        <v>54.5</v>
      </c>
      <c r="AC45" s="154">
        <v>54.5</v>
      </c>
      <c r="AD45" s="154"/>
      <c r="AE45" s="154"/>
      <c r="AF45" s="155"/>
      <c r="AG45" s="155"/>
      <c r="AH45" s="154" t="s">
        <v>92</v>
      </c>
      <c r="AI45" s="154" t="s">
        <v>92</v>
      </c>
      <c r="AJ45" s="154" t="s">
        <v>167</v>
      </c>
      <c r="AK45" s="154" t="s">
        <v>167</v>
      </c>
      <c r="AL45" s="154" t="s">
        <v>167</v>
      </c>
      <c r="AM45" s="158">
        <v>1000</v>
      </c>
      <c r="AN45" s="158">
        <v>800</v>
      </c>
      <c r="AO45" s="158" t="s">
        <v>434</v>
      </c>
      <c r="AP45" s="158"/>
      <c r="AQ45" s="158"/>
      <c r="AR45" s="158"/>
      <c r="AS45" s="158">
        <v>1800</v>
      </c>
      <c r="AT45" s="158">
        <v>850</v>
      </c>
      <c r="AU45" s="158">
        <v>2650</v>
      </c>
      <c r="AV45" s="158">
        <v>900</v>
      </c>
      <c r="AW45" s="158">
        <v>3550</v>
      </c>
      <c r="AX45" s="158">
        <v>800</v>
      </c>
      <c r="AY45" s="158">
        <f t="shared" si="8"/>
        <v>4350</v>
      </c>
      <c r="AZ45" s="158">
        <v>800</v>
      </c>
      <c r="BA45" s="158">
        <f t="shared" ref="BA45:BA48" si="9">AY45+AZ45</f>
        <v>5150</v>
      </c>
      <c r="BB45" s="158">
        <v>800</v>
      </c>
      <c r="BC45" s="158">
        <f t="shared" ref="BC45:BC48" si="10">BA45+BB45</f>
        <v>5950</v>
      </c>
      <c r="BD45" s="158">
        <v>800</v>
      </c>
      <c r="BE45" s="158">
        <v>6750</v>
      </c>
      <c r="BF45" s="158">
        <v>800</v>
      </c>
      <c r="BG45" s="100">
        <v>7550</v>
      </c>
      <c r="BH45" s="100">
        <v>800</v>
      </c>
      <c r="BI45" s="100">
        <v>8350</v>
      </c>
      <c r="BJ45" s="204">
        <f t="shared" si="7"/>
        <v>0.835</v>
      </c>
      <c r="BK45" s="91" t="s">
        <v>435</v>
      </c>
      <c r="BL45" s="111" t="s">
        <v>158</v>
      </c>
      <c r="BM45" s="90" t="s">
        <v>436</v>
      </c>
      <c r="BN45" s="100" t="s">
        <v>86</v>
      </c>
      <c r="BO45" s="90" t="s">
        <v>399</v>
      </c>
      <c r="BP45" s="100" t="s">
        <v>97</v>
      </c>
      <c r="BQ45" s="100" t="s">
        <v>400</v>
      </c>
      <c r="BR45" s="125" t="s">
        <v>401</v>
      </c>
      <c r="BS45" s="100"/>
      <c r="BT45" s="100"/>
      <c r="BU45" s="100"/>
      <c r="BV45" s="100"/>
      <c r="BW45" s="100"/>
      <c r="BX45" s="100"/>
      <c r="BY45" s="100"/>
      <c r="BZ45" s="100"/>
      <c r="CA45" s="100"/>
      <c r="CB45" s="125" t="s">
        <v>401</v>
      </c>
    </row>
    <row r="46" ht="64" customHeight="1" spans="1:80">
      <c r="A46" s="100">
        <v>13</v>
      </c>
      <c r="B46" s="116" t="s">
        <v>437</v>
      </c>
      <c r="C46" s="102"/>
      <c r="D46" s="102"/>
      <c r="E46" s="102"/>
      <c r="F46" s="102"/>
      <c r="G46" s="90" t="s">
        <v>84</v>
      </c>
      <c r="H46" s="90" t="s">
        <v>84</v>
      </c>
      <c r="I46" s="90" t="s">
        <v>372</v>
      </c>
      <c r="J46" s="100" t="s">
        <v>86</v>
      </c>
      <c r="K46" s="116" t="s">
        <v>438</v>
      </c>
      <c r="L46" s="136" t="s">
        <v>439</v>
      </c>
      <c r="M46" s="136">
        <v>2000</v>
      </c>
      <c r="N46" s="100"/>
      <c r="O46" s="100"/>
      <c r="P46" s="100"/>
      <c r="Q46" s="100"/>
      <c r="R46" s="100"/>
      <c r="S46" s="151">
        <v>60</v>
      </c>
      <c r="T46" s="100"/>
      <c r="U46" s="136">
        <v>2000</v>
      </c>
      <c r="V46" s="136" t="s">
        <v>440</v>
      </c>
      <c r="W46" s="136" t="s">
        <v>441</v>
      </c>
      <c r="X46" s="136" t="s">
        <v>442</v>
      </c>
      <c r="Y46" s="136" t="s">
        <v>121</v>
      </c>
      <c r="Z46" s="166">
        <v>1</v>
      </c>
      <c r="AA46" s="167"/>
      <c r="AB46" s="167">
        <v>12.01</v>
      </c>
      <c r="AC46" s="167"/>
      <c r="AD46" s="168"/>
      <c r="AE46" s="168"/>
      <c r="AF46" s="155"/>
      <c r="AG46" s="155"/>
      <c r="AH46" s="154" t="s">
        <v>92</v>
      </c>
      <c r="AI46" s="154" t="s">
        <v>167</v>
      </c>
      <c r="AJ46" s="154" t="s">
        <v>167</v>
      </c>
      <c r="AK46" s="154" t="s">
        <v>167</v>
      </c>
      <c r="AL46" s="154" t="s">
        <v>167</v>
      </c>
      <c r="AM46" s="185">
        <v>168</v>
      </c>
      <c r="AN46" s="185">
        <v>172</v>
      </c>
      <c r="AO46" s="185" t="s">
        <v>395</v>
      </c>
      <c r="AP46" s="185"/>
      <c r="AQ46" s="185"/>
      <c r="AR46" s="185"/>
      <c r="AS46" s="185">
        <v>340</v>
      </c>
      <c r="AT46" s="185">
        <v>160</v>
      </c>
      <c r="AU46" s="185">
        <v>500</v>
      </c>
      <c r="AV46" s="185">
        <v>180</v>
      </c>
      <c r="AW46" s="185">
        <v>680</v>
      </c>
      <c r="AX46" s="185">
        <v>165</v>
      </c>
      <c r="AY46" s="158">
        <f t="shared" si="8"/>
        <v>845</v>
      </c>
      <c r="AZ46" s="185">
        <v>165</v>
      </c>
      <c r="BA46" s="158">
        <f t="shared" si="9"/>
        <v>1010</v>
      </c>
      <c r="BB46" s="158">
        <v>170</v>
      </c>
      <c r="BC46" s="158">
        <f t="shared" si="10"/>
        <v>1180</v>
      </c>
      <c r="BD46" s="185">
        <v>160</v>
      </c>
      <c r="BE46" s="185">
        <v>1340</v>
      </c>
      <c r="BF46" s="185">
        <v>100</v>
      </c>
      <c r="BG46" s="100">
        <v>1440</v>
      </c>
      <c r="BH46" s="100">
        <v>180</v>
      </c>
      <c r="BI46" s="100">
        <v>1620</v>
      </c>
      <c r="BJ46" s="215">
        <f t="shared" si="7"/>
        <v>0.81</v>
      </c>
      <c r="BK46" s="111" t="s">
        <v>443</v>
      </c>
      <c r="BL46" s="111" t="s">
        <v>158</v>
      </c>
      <c r="BM46" s="136" t="s">
        <v>444</v>
      </c>
      <c r="BN46" s="100" t="s">
        <v>86</v>
      </c>
      <c r="BO46" s="136" t="s">
        <v>399</v>
      </c>
      <c r="BP46" s="100" t="s">
        <v>97</v>
      </c>
      <c r="BQ46" s="100" t="s">
        <v>400</v>
      </c>
      <c r="BR46" s="90" t="s">
        <v>401</v>
      </c>
      <c r="BS46" s="100"/>
      <c r="BT46" s="100"/>
      <c r="BU46" s="100"/>
      <c r="BV46" s="100"/>
      <c r="BW46" s="100"/>
      <c r="BX46" s="100"/>
      <c r="BY46" s="100"/>
      <c r="BZ46" s="100"/>
      <c r="CA46" s="100"/>
      <c r="CB46" s="90" t="s">
        <v>401</v>
      </c>
    </row>
    <row r="47" ht="66" customHeight="1" spans="1:80">
      <c r="A47" s="100">
        <v>14</v>
      </c>
      <c r="B47" s="116" t="s">
        <v>445</v>
      </c>
      <c r="C47" s="102"/>
      <c r="D47" s="102"/>
      <c r="E47" s="102"/>
      <c r="F47" s="102"/>
      <c r="G47" s="90" t="s">
        <v>84</v>
      </c>
      <c r="H47" s="90" t="s">
        <v>84</v>
      </c>
      <c r="I47" s="90" t="s">
        <v>372</v>
      </c>
      <c r="J47" s="100" t="s">
        <v>86</v>
      </c>
      <c r="K47" s="116" t="s">
        <v>446</v>
      </c>
      <c r="L47" s="136" t="s">
        <v>439</v>
      </c>
      <c r="M47" s="136">
        <v>500</v>
      </c>
      <c r="N47" s="100"/>
      <c r="O47" s="100"/>
      <c r="P47" s="100"/>
      <c r="Q47" s="100"/>
      <c r="R47" s="100"/>
      <c r="S47" s="151">
        <v>30</v>
      </c>
      <c r="T47" s="100"/>
      <c r="U47" s="136">
        <v>470</v>
      </c>
      <c r="V47" s="136" t="s">
        <v>440</v>
      </c>
      <c r="W47" s="136" t="s">
        <v>447</v>
      </c>
      <c r="X47" s="136" t="s">
        <v>448</v>
      </c>
      <c r="Y47" s="136" t="s">
        <v>121</v>
      </c>
      <c r="Z47" s="166">
        <v>1</v>
      </c>
      <c r="AA47" s="166"/>
      <c r="AB47" s="167">
        <v>6</v>
      </c>
      <c r="AC47" s="167"/>
      <c r="AD47" s="168"/>
      <c r="AE47" s="168"/>
      <c r="AF47" s="155"/>
      <c r="AG47" s="155"/>
      <c r="AH47" s="154" t="s">
        <v>92</v>
      </c>
      <c r="AI47" s="154" t="s">
        <v>167</v>
      </c>
      <c r="AJ47" s="154" t="s">
        <v>167</v>
      </c>
      <c r="AK47" s="154" t="s">
        <v>167</v>
      </c>
      <c r="AL47" s="154" t="s">
        <v>167</v>
      </c>
      <c r="AM47" s="185">
        <v>40</v>
      </c>
      <c r="AN47" s="185">
        <v>40</v>
      </c>
      <c r="AO47" s="185" t="s">
        <v>395</v>
      </c>
      <c r="AP47" s="185"/>
      <c r="AQ47" s="185"/>
      <c r="AR47" s="185"/>
      <c r="AS47" s="185">
        <v>80</v>
      </c>
      <c r="AT47" s="185">
        <v>40</v>
      </c>
      <c r="AU47" s="185">
        <v>120</v>
      </c>
      <c r="AV47" s="185">
        <v>40</v>
      </c>
      <c r="AW47" s="185">
        <v>160</v>
      </c>
      <c r="AX47" s="185">
        <v>38</v>
      </c>
      <c r="AY47" s="158">
        <f t="shared" si="8"/>
        <v>198</v>
      </c>
      <c r="AZ47" s="185">
        <v>38</v>
      </c>
      <c r="BA47" s="158">
        <f t="shared" si="9"/>
        <v>236</v>
      </c>
      <c r="BB47" s="158">
        <v>40</v>
      </c>
      <c r="BC47" s="158">
        <f t="shared" si="10"/>
        <v>276</v>
      </c>
      <c r="BD47" s="185">
        <v>35</v>
      </c>
      <c r="BE47" s="185">
        <v>311</v>
      </c>
      <c r="BF47" s="185">
        <v>30</v>
      </c>
      <c r="BG47" s="100">
        <v>341</v>
      </c>
      <c r="BH47" s="100">
        <v>40</v>
      </c>
      <c r="BI47" s="100">
        <v>381</v>
      </c>
      <c r="BJ47" s="215">
        <f t="shared" si="7"/>
        <v>0.81063829787234</v>
      </c>
      <c r="BK47" s="111" t="s">
        <v>443</v>
      </c>
      <c r="BL47" s="111" t="s">
        <v>158</v>
      </c>
      <c r="BM47" s="136" t="s">
        <v>449</v>
      </c>
      <c r="BN47" s="100" t="s">
        <v>86</v>
      </c>
      <c r="BO47" s="151" t="s">
        <v>399</v>
      </c>
      <c r="BP47" s="100" t="s">
        <v>97</v>
      </c>
      <c r="BQ47" s="136" t="s">
        <v>400</v>
      </c>
      <c r="BR47" s="90" t="s">
        <v>401</v>
      </c>
      <c r="BS47" s="100"/>
      <c r="BT47" s="100"/>
      <c r="BU47" s="100"/>
      <c r="BV47" s="100"/>
      <c r="BW47" s="100"/>
      <c r="BX47" s="100"/>
      <c r="BY47" s="100"/>
      <c r="BZ47" s="100"/>
      <c r="CA47" s="100"/>
      <c r="CB47" s="90" t="s">
        <v>401</v>
      </c>
    </row>
    <row r="48" ht="58.95" customHeight="1" spans="1:80">
      <c r="A48" s="100">
        <v>15</v>
      </c>
      <c r="B48" s="91" t="s">
        <v>450</v>
      </c>
      <c r="C48" s="102"/>
      <c r="D48" s="102"/>
      <c r="E48" s="102"/>
      <c r="F48" s="102"/>
      <c r="G48" s="90" t="s">
        <v>84</v>
      </c>
      <c r="H48" s="90" t="s">
        <v>84</v>
      </c>
      <c r="I48" s="90" t="s">
        <v>372</v>
      </c>
      <c r="J48" s="100" t="s">
        <v>86</v>
      </c>
      <c r="K48" s="91" t="s">
        <v>451</v>
      </c>
      <c r="L48" s="90" t="s">
        <v>452</v>
      </c>
      <c r="M48" s="100">
        <v>3000</v>
      </c>
      <c r="N48" s="100"/>
      <c r="O48" s="100"/>
      <c r="P48" s="100"/>
      <c r="Q48" s="100"/>
      <c r="R48" s="100"/>
      <c r="S48" s="100"/>
      <c r="T48" s="100"/>
      <c r="U48" s="100">
        <v>1000</v>
      </c>
      <c r="V48" s="90" t="s">
        <v>453</v>
      </c>
      <c r="W48" s="90" t="s">
        <v>454</v>
      </c>
      <c r="X48" s="90" t="s">
        <v>405</v>
      </c>
      <c r="Y48" s="136" t="s">
        <v>406</v>
      </c>
      <c r="Z48" s="153">
        <v>10</v>
      </c>
      <c r="AA48" s="153"/>
      <c r="AB48" s="154">
        <v>14</v>
      </c>
      <c r="AC48" s="154">
        <v>14</v>
      </c>
      <c r="AD48" s="162"/>
      <c r="AE48" s="162"/>
      <c r="AF48" s="155"/>
      <c r="AG48" s="155"/>
      <c r="AH48" s="154" t="s">
        <v>92</v>
      </c>
      <c r="AI48" s="154" t="s">
        <v>167</v>
      </c>
      <c r="AJ48" s="154" t="s">
        <v>167</v>
      </c>
      <c r="AK48" s="154" t="s">
        <v>167</v>
      </c>
      <c r="AL48" s="154" t="s">
        <v>167</v>
      </c>
      <c r="AM48" s="158">
        <v>85</v>
      </c>
      <c r="AN48" s="158">
        <v>85</v>
      </c>
      <c r="AO48" s="158" t="s">
        <v>420</v>
      </c>
      <c r="AP48" s="158"/>
      <c r="AQ48" s="158"/>
      <c r="AR48" s="158"/>
      <c r="AS48" s="158">
        <v>170</v>
      </c>
      <c r="AT48" s="158">
        <v>90</v>
      </c>
      <c r="AU48" s="158">
        <v>260</v>
      </c>
      <c r="AV48" s="158">
        <v>80</v>
      </c>
      <c r="AW48" s="158">
        <v>340</v>
      </c>
      <c r="AX48" s="158">
        <v>83</v>
      </c>
      <c r="AY48" s="158">
        <f t="shared" si="8"/>
        <v>423</v>
      </c>
      <c r="AZ48" s="158">
        <v>82</v>
      </c>
      <c r="BA48" s="158">
        <f t="shared" si="9"/>
        <v>505</v>
      </c>
      <c r="BB48" s="158">
        <v>83</v>
      </c>
      <c r="BC48" s="158">
        <f t="shared" si="10"/>
        <v>588</v>
      </c>
      <c r="BD48" s="158">
        <v>80</v>
      </c>
      <c r="BE48" s="158">
        <v>668</v>
      </c>
      <c r="BF48" s="158">
        <v>60</v>
      </c>
      <c r="BG48" s="100">
        <v>728</v>
      </c>
      <c r="BH48" s="100">
        <v>90</v>
      </c>
      <c r="BI48" s="100">
        <v>818</v>
      </c>
      <c r="BJ48" s="204">
        <f t="shared" si="7"/>
        <v>0.818</v>
      </c>
      <c r="BK48" s="111" t="s">
        <v>443</v>
      </c>
      <c r="BL48" s="111" t="s">
        <v>158</v>
      </c>
      <c r="BM48" s="90" t="s">
        <v>455</v>
      </c>
      <c r="BN48" s="100" t="s">
        <v>86</v>
      </c>
      <c r="BO48" s="90" t="s">
        <v>399</v>
      </c>
      <c r="BP48" s="100" t="s">
        <v>97</v>
      </c>
      <c r="BQ48" s="100" t="s">
        <v>98</v>
      </c>
      <c r="BR48" s="90" t="s">
        <v>401</v>
      </c>
      <c r="BS48" s="100"/>
      <c r="BT48" s="100"/>
      <c r="BU48" s="100"/>
      <c r="BV48" s="100"/>
      <c r="BW48" s="100"/>
      <c r="BX48" s="100"/>
      <c r="BY48" s="100"/>
      <c r="BZ48" s="100"/>
      <c r="CA48" s="100"/>
      <c r="CB48" s="90" t="s">
        <v>401</v>
      </c>
    </row>
    <row r="49" ht="78" hidden="1" customHeight="1" spans="1:86">
      <c r="A49" s="100">
        <f>ROW()-11</f>
        <v>38</v>
      </c>
      <c r="B49" s="91" t="s">
        <v>456</v>
      </c>
      <c r="C49" s="102"/>
      <c r="D49" s="102"/>
      <c r="E49" s="102"/>
      <c r="F49" s="102"/>
      <c r="G49" s="90" t="s">
        <v>84</v>
      </c>
      <c r="H49" s="90" t="s">
        <v>84</v>
      </c>
      <c r="I49" s="90" t="s">
        <v>372</v>
      </c>
      <c r="J49" s="100" t="s">
        <v>100</v>
      </c>
      <c r="K49" s="91" t="s">
        <v>457</v>
      </c>
      <c r="L49" s="90" t="s">
        <v>458</v>
      </c>
      <c r="M49" s="90">
        <v>5000</v>
      </c>
      <c r="N49" s="90"/>
      <c r="O49" s="90"/>
      <c r="P49" s="90"/>
      <c r="Q49" s="100"/>
      <c r="R49" s="100"/>
      <c r="S49" s="90">
        <v>1000</v>
      </c>
      <c r="T49" s="100"/>
      <c r="U49" s="90">
        <v>4000</v>
      </c>
      <c r="V49" s="90" t="s">
        <v>459</v>
      </c>
      <c r="W49" s="90" t="s">
        <v>460</v>
      </c>
      <c r="X49" s="90" t="s">
        <v>461</v>
      </c>
      <c r="Y49" s="90" t="s">
        <v>462</v>
      </c>
      <c r="Z49" s="153">
        <v>10</v>
      </c>
      <c r="AA49" s="153"/>
      <c r="AB49" s="154"/>
      <c r="AC49" s="154"/>
      <c r="AD49" s="154"/>
      <c r="AE49" s="154"/>
      <c r="AF49" s="155"/>
      <c r="AG49" s="155"/>
      <c r="AH49" s="154" t="s">
        <v>92</v>
      </c>
      <c r="AI49" s="154" t="s">
        <v>92</v>
      </c>
      <c r="AJ49" s="154" t="s">
        <v>167</v>
      </c>
      <c r="AK49" s="154" t="s">
        <v>167</v>
      </c>
      <c r="AL49" s="154" t="s">
        <v>106</v>
      </c>
      <c r="AM49" s="158">
        <v>350</v>
      </c>
      <c r="AN49" s="158">
        <v>350</v>
      </c>
      <c r="AO49" s="158" t="s">
        <v>420</v>
      </c>
      <c r="AP49" s="158" t="s">
        <v>396</v>
      </c>
      <c r="AQ49" s="158"/>
      <c r="AR49" s="158"/>
      <c r="AS49" s="158">
        <v>700</v>
      </c>
      <c r="AT49" s="158">
        <v>315</v>
      </c>
      <c r="AU49" s="158">
        <v>1015</v>
      </c>
      <c r="AV49" s="158">
        <v>365</v>
      </c>
      <c r="AW49" s="158">
        <v>1380</v>
      </c>
      <c r="AX49" s="158">
        <v>300</v>
      </c>
      <c r="AY49" s="158">
        <v>1680</v>
      </c>
      <c r="AZ49" s="158">
        <v>340</v>
      </c>
      <c r="BA49" s="158">
        <v>2020</v>
      </c>
      <c r="BB49" s="158">
        <v>360</v>
      </c>
      <c r="BC49" s="100">
        <v>2380</v>
      </c>
      <c r="BD49" s="100">
        <v>300</v>
      </c>
      <c r="BE49" s="100">
        <v>2680</v>
      </c>
      <c r="BF49" s="100">
        <v>320</v>
      </c>
      <c r="BG49" s="100">
        <v>3000</v>
      </c>
      <c r="BH49" s="100">
        <v>350</v>
      </c>
      <c r="BI49" s="100">
        <v>3350</v>
      </c>
      <c r="BJ49" s="204">
        <f t="shared" si="7"/>
        <v>0.8375</v>
      </c>
      <c r="BK49" s="206" t="s">
        <v>463</v>
      </c>
      <c r="BL49" s="111"/>
      <c r="BM49" s="90" t="s">
        <v>464</v>
      </c>
      <c r="BN49" s="100" t="s">
        <v>100</v>
      </c>
      <c r="BO49" s="90" t="s">
        <v>111</v>
      </c>
      <c r="BP49" s="90" t="s">
        <v>465</v>
      </c>
      <c r="BQ49" s="90" t="s">
        <v>113</v>
      </c>
      <c r="BR49" s="90" t="s">
        <v>114</v>
      </c>
      <c r="BS49" s="100"/>
      <c r="BT49" s="100"/>
      <c r="BU49" s="100"/>
      <c r="BV49" s="100"/>
      <c r="BW49" s="100"/>
      <c r="BX49" s="100"/>
      <c r="BY49" s="100"/>
      <c r="BZ49" s="100"/>
      <c r="CA49" s="100"/>
      <c r="CB49" s="90" t="s">
        <v>100</v>
      </c>
      <c r="CH49" s="230"/>
    </row>
    <row r="50" ht="68" hidden="1" customHeight="1" spans="1:80">
      <c r="A50" s="100">
        <f>ROW()-11</f>
        <v>39</v>
      </c>
      <c r="B50" s="91" t="s">
        <v>466</v>
      </c>
      <c r="C50" s="102"/>
      <c r="D50" s="102"/>
      <c r="E50" s="102"/>
      <c r="F50" s="102"/>
      <c r="G50" s="90" t="s">
        <v>84</v>
      </c>
      <c r="H50" s="90" t="s">
        <v>84</v>
      </c>
      <c r="I50" s="90" t="s">
        <v>372</v>
      </c>
      <c r="J50" s="100" t="s">
        <v>150</v>
      </c>
      <c r="K50" s="91" t="s">
        <v>467</v>
      </c>
      <c r="L50" s="90" t="s">
        <v>468</v>
      </c>
      <c r="M50" s="100">
        <v>1200</v>
      </c>
      <c r="N50" s="100"/>
      <c r="O50" s="100"/>
      <c r="P50" s="100"/>
      <c r="Q50" s="100"/>
      <c r="R50" s="100"/>
      <c r="S50" s="100">
        <v>600</v>
      </c>
      <c r="T50" s="100"/>
      <c r="U50" s="100">
        <v>600</v>
      </c>
      <c r="V50" s="90" t="s">
        <v>152</v>
      </c>
      <c r="W50" s="90" t="s">
        <v>440</v>
      </c>
      <c r="X50" s="90" t="s">
        <v>442</v>
      </c>
      <c r="Y50" s="90" t="s">
        <v>469</v>
      </c>
      <c r="Z50" s="157">
        <v>1</v>
      </c>
      <c r="AA50" s="157">
        <v>12</v>
      </c>
      <c r="AB50" s="154">
        <v>4.82</v>
      </c>
      <c r="AC50" s="154">
        <v>4.82</v>
      </c>
      <c r="AD50" s="154"/>
      <c r="AE50" s="154"/>
      <c r="AF50" s="155"/>
      <c r="AG50" s="155"/>
      <c r="AH50" s="183" t="s">
        <v>92</v>
      </c>
      <c r="AI50" s="183" t="s">
        <v>92</v>
      </c>
      <c r="AJ50" s="183" t="s">
        <v>92</v>
      </c>
      <c r="AK50" s="183" t="s">
        <v>92</v>
      </c>
      <c r="AL50" s="158" t="s">
        <v>156</v>
      </c>
      <c r="AM50" s="158">
        <v>60</v>
      </c>
      <c r="AN50" s="158">
        <v>50</v>
      </c>
      <c r="AO50" s="158" t="s">
        <v>395</v>
      </c>
      <c r="AP50" s="158" t="s">
        <v>396</v>
      </c>
      <c r="AQ50" s="158" t="s">
        <v>122</v>
      </c>
      <c r="AR50" s="158"/>
      <c r="AS50" s="158">
        <v>110</v>
      </c>
      <c r="AT50" s="158">
        <v>50</v>
      </c>
      <c r="AU50" s="158">
        <v>160</v>
      </c>
      <c r="AV50" s="158">
        <v>43</v>
      </c>
      <c r="AW50" s="158">
        <v>203</v>
      </c>
      <c r="AX50" s="158">
        <v>98</v>
      </c>
      <c r="AY50" s="158">
        <v>301</v>
      </c>
      <c r="AZ50" s="158">
        <v>88</v>
      </c>
      <c r="BA50" s="100">
        <v>389</v>
      </c>
      <c r="BB50" s="100">
        <v>91</v>
      </c>
      <c r="BC50" s="100">
        <v>480</v>
      </c>
      <c r="BD50" s="100">
        <v>30</v>
      </c>
      <c r="BE50" s="100">
        <v>510</v>
      </c>
      <c r="BF50" s="100">
        <v>0</v>
      </c>
      <c r="BG50" s="100">
        <v>510</v>
      </c>
      <c r="BH50" s="100">
        <v>20</v>
      </c>
      <c r="BI50" s="100">
        <v>530</v>
      </c>
      <c r="BJ50" s="204">
        <f t="shared" si="7"/>
        <v>0.883333333333333</v>
      </c>
      <c r="BK50" s="205" t="s">
        <v>470</v>
      </c>
      <c r="BL50" s="111"/>
      <c r="BM50" s="90" t="s">
        <v>471</v>
      </c>
      <c r="BN50" s="90" t="s">
        <v>150</v>
      </c>
      <c r="BO50" s="90" t="s">
        <v>111</v>
      </c>
      <c r="BP50" s="90" t="s">
        <v>472</v>
      </c>
      <c r="BQ50" s="90" t="s">
        <v>473</v>
      </c>
      <c r="BR50" s="90" t="s">
        <v>114</v>
      </c>
      <c r="BS50" s="100"/>
      <c r="BT50" s="100"/>
      <c r="BU50" s="100"/>
      <c r="BV50" s="100"/>
      <c r="BW50" s="100"/>
      <c r="BX50" s="100"/>
      <c r="BY50" s="100"/>
      <c r="BZ50" s="100"/>
      <c r="CA50" s="100"/>
      <c r="CB50" s="90" t="s">
        <v>150</v>
      </c>
    </row>
    <row r="51" ht="60" hidden="1" customHeight="1" spans="1:80">
      <c r="A51" s="100">
        <f t="shared" ref="A51:A63" si="11">ROW()-11</f>
        <v>40</v>
      </c>
      <c r="B51" s="91" t="s">
        <v>474</v>
      </c>
      <c r="C51" s="102"/>
      <c r="D51" s="102"/>
      <c r="E51" s="102"/>
      <c r="F51" s="102"/>
      <c r="G51" s="90" t="s">
        <v>84</v>
      </c>
      <c r="H51" s="90" t="s">
        <v>84</v>
      </c>
      <c r="I51" s="90" t="s">
        <v>372</v>
      </c>
      <c r="J51" s="90" t="s">
        <v>150</v>
      </c>
      <c r="K51" s="91" t="s">
        <v>475</v>
      </c>
      <c r="L51" s="90" t="s">
        <v>388</v>
      </c>
      <c r="M51" s="90">
        <v>1000</v>
      </c>
      <c r="N51" s="90"/>
      <c r="O51" s="90"/>
      <c r="P51" s="90"/>
      <c r="Q51" s="100"/>
      <c r="R51" s="100"/>
      <c r="S51" s="90">
        <v>600</v>
      </c>
      <c r="T51" s="100"/>
      <c r="U51" s="90">
        <v>400</v>
      </c>
      <c r="V51" s="90" t="s">
        <v>152</v>
      </c>
      <c r="W51" s="90" t="s">
        <v>440</v>
      </c>
      <c r="X51" s="90" t="s">
        <v>476</v>
      </c>
      <c r="Y51" s="90" t="s">
        <v>469</v>
      </c>
      <c r="Z51" s="157">
        <v>1</v>
      </c>
      <c r="AA51" s="157">
        <v>12</v>
      </c>
      <c r="AB51" s="156">
        <v>2.33</v>
      </c>
      <c r="AC51" s="156">
        <v>2.33</v>
      </c>
      <c r="AD51" s="154"/>
      <c r="AE51" s="154"/>
      <c r="AF51" s="155"/>
      <c r="AG51" s="155"/>
      <c r="AH51" s="183" t="s">
        <v>92</v>
      </c>
      <c r="AI51" s="183" t="s">
        <v>92</v>
      </c>
      <c r="AJ51" s="183" t="s">
        <v>92</v>
      </c>
      <c r="AK51" s="183" t="s">
        <v>92</v>
      </c>
      <c r="AL51" s="158" t="s">
        <v>156</v>
      </c>
      <c r="AM51" s="158">
        <v>39</v>
      </c>
      <c r="AN51" s="158">
        <v>31</v>
      </c>
      <c r="AO51" s="158" t="s">
        <v>395</v>
      </c>
      <c r="AP51" s="158" t="s">
        <v>396</v>
      </c>
      <c r="AQ51" s="158" t="s">
        <v>122</v>
      </c>
      <c r="AR51" s="158"/>
      <c r="AS51" s="158">
        <v>70</v>
      </c>
      <c r="AT51" s="158">
        <v>35</v>
      </c>
      <c r="AU51" s="158">
        <v>105</v>
      </c>
      <c r="AV51" s="158">
        <v>30</v>
      </c>
      <c r="AW51" s="158">
        <v>135</v>
      </c>
      <c r="AX51" s="158">
        <v>33</v>
      </c>
      <c r="AY51" s="158">
        <v>168</v>
      </c>
      <c r="AZ51" s="158">
        <v>33</v>
      </c>
      <c r="BA51" s="100">
        <v>201</v>
      </c>
      <c r="BB51" s="100">
        <v>199</v>
      </c>
      <c r="BC51" s="100">
        <v>400</v>
      </c>
      <c r="BD51" s="100">
        <v>0</v>
      </c>
      <c r="BE51" s="100">
        <v>400</v>
      </c>
      <c r="BF51" s="100">
        <v>0</v>
      </c>
      <c r="BG51" s="100">
        <v>400</v>
      </c>
      <c r="BH51" s="100">
        <v>0</v>
      </c>
      <c r="BI51" s="100">
        <v>400</v>
      </c>
      <c r="BJ51" s="204">
        <f t="shared" si="7"/>
        <v>1</v>
      </c>
      <c r="BK51" s="205" t="s">
        <v>477</v>
      </c>
      <c r="BL51" s="111"/>
      <c r="BM51" s="90" t="s">
        <v>478</v>
      </c>
      <c r="BN51" s="90" t="s">
        <v>150</v>
      </c>
      <c r="BO51" s="90" t="s">
        <v>111</v>
      </c>
      <c r="BP51" s="90" t="s">
        <v>472</v>
      </c>
      <c r="BQ51" s="90" t="s">
        <v>473</v>
      </c>
      <c r="BR51" s="90" t="s">
        <v>114</v>
      </c>
      <c r="BS51" s="100"/>
      <c r="BT51" s="100"/>
      <c r="BU51" s="100"/>
      <c r="BV51" s="100"/>
      <c r="BW51" s="100"/>
      <c r="BX51" s="100"/>
      <c r="BY51" s="100"/>
      <c r="BZ51" s="100"/>
      <c r="CA51" s="100"/>
      <c r="CB51" s="90" t="s">
        <v>150</v>
      </c>
    </row>
    <row r="52" ht="55" hidden="1" customHeight="1" spans="1:80">
      <c r="A52" s="100">
        <f t="shared" si="11"/>
        <v>41</v>
      </c>
      <c r="B52" s="111" t="s">
        <v>479</v>
      </c>
      <c r="C52" s="102"/>
      <c r="D52" s="102"/>
      <c r="E52" s="102"/>
      <c r="F52" s="102"/>
      <c r="G52" s="90" t="s">
        <v>84</v>
      </c>
      <c r="H52" s="90" t="s">
        <v>84</v>
      </c>
      <c r="I52" s="90" t="s">
        <v>372</v>
      </c>
      <c r="J52" s="100" t="s">
        <v>176</v>
      </c>
      <c r="K52" s="91" t="s">
        <v>480</v>
      </c>
      <c r="L52" s="90" t="s">
        <v>481</v>
      </c>
      <c r="M52" s="100">
        <v>11000</v>
      </c>
      <c r="N52" s="100"/>
      <c r="O52" s="100"/>
      <c r="P52" s="100"/>
      <c r="Q52" s="100"/>
      <c r="R52" s="100"/>
      <c r="S52" s="100"/>
      <c r="T52" s="100"/>
      <c r="U52" s="100">
        <v>3000</v>
      </c>
      <c r="V52" s="90" t="s">
        <v>482</v>
      </c>
      <c r="W52" s="90" t="s">
        <v>483</v>
      </c>
      <c r="X52" s="90" t="s">
        <v>484</v>
      </c>
      <c r="Y52" s="90" t="s">
        <v>396</v>
      </c>
      <c r="Z52" s="153">
        <v>12</v>
      </c>
      <c r="AA52" s="153"/>
      <c r="AB52" s="158"/>
      <c r="AC52" s="158"/>
      <c r="AD52" s="158"/>
      <c r="AE52" s="158"/>
      <c r="AF52" s="155"/>
      <c r="AG52" s="155"/>
      <c r="AH52" s="158" t="s">
        <v>92</v>
      </c>
      <c r="AI52" s="154" t="s">
        <v>485</v>
      </c>
      <c r="AJ52" s="158" t="s">
        <v>167</v>
      </c>
      <c r="AK52" s="158" t="s">
        <v>167</v>
      </c>
      <c r="AL52" s="158" t="s">
        <v>182</v>
      </c>
      <c r="AM52" s="158">
        <v>250</v>
      </c>
      <c r="AN52" s="158">
        <v>250</v>
      </c>
      <c r="AO52" s="158" t="s">
        <v>486</v>
      </c>
      <c r="AP52" s="158"/>
      <c r="AQ52" s="158"/>
      <c r="AR52" s="158"/>
      <c r="AS52" s="158">
        <v>500</v>
      </c>
      <c r="AT52" s="158">
        <v>250</v>
      </c>
      <c r="AU52" s="158">
        <v>750</v>
      </c>
      <c r="AV52" s="158">
        <v>250</v>
      </c>
      <c r="AW52" s="158">
        <v>1000</v>
      </c>
      <c r="AX52" s="158">
        <v>250</v>
      </c>
      <c r="AY52" s="158">
        <v>1250</v>
      </c>
      <c r="AZ52" s="158">
        <v>250</v>
      </c>
      <c r="BA52" s="158">
        <v>1500</v>
      </c>
      <c r="BB52" s="158">
        <v>250</v>
      </c>
      <c r="BC52" s="158">
        <v>1750</v>
      </c>
      <c r="BD52" s="158">
        <v>250</v>
      </c>
      <c r="BE52" s="158">
        <v>2000</v>
      </c>
      <c r="BF52" s="158">
        <v>250</v>
      </c>
      <c r="BG52" s="100">
        <v>2250</v>
      </c>
      <c r="BH52" s="100">
        <v>250</v>
      </c>
      <c r="BI52" s="100">
        <v>2500</v>
      </c>
      <c r="BJ52" s="204">
        <f t="shared" si="7"/>
        <v>0.833333333333333</v>
      </c>
      <c r="BK52" s="91" t="s">
        <v>487</v>
      </c>
      <c r="BL52" s="111"/>
      <c r="BM52" s="90" t="s">
        <v>488</v>
      </c>
      <c r="BN52" s="100" t="s">
        <v>176</v>
      </c>
      <c r="BO52" s="90" t="s">
        <v>111</v>
      </c>
      <c r="BP52" s="90" t="s">
        <v>489</v>
      </c>
      <c r="BQ52" s="90" t="s">
        <v>213</v>
      </c>
      <c r="BR52" s="100"/>
      <c r="BS52" s="100"/>
      <c r="BT52" s="100"/>
      <c r="BU52" s="100"/>
      <c r="BV52" s="100"/>
      <c r="BW52" s="100"/>
      <c r="BX52" s="100"/>
      <c r="BY52" s="100"/>
      <c r="BZ52" s="100"/>
      <c r="CA52" s="100"/>
      <c r="CB52" s="100" t="s">
        <v>176</v>
      </c>
    </row>
    <row r="53" ht="64" hidden="1" customHeight="1" spans="1:81">
      <c r="A53" s="100">
        <f t="shared" si="11"/>
        <v>42</v>
      </c>
      <c r="B53" s="91" t="s">
        <v>490</v>
      </c>
      <c r="C53" s="111"/>
      <c r="D53" s="111"/>
      <c r="E53" s="111"/>
      <c r="F53" s="111"/>
      <c r="G53" s="90" t="s">
        <v>84</v>
      </c>
      <c r="H53" s="90" t="s">
        <v>84</v>
      </c>
      <c r="I53" s="90" t="s">
        <v>372</v>
      </c>
      <c r="J53" s="90" t="s">
        <v>491</v>
      </c>
      <c r="K53" s="108" t="s">
        <v>492</v>
      </c>
      <c r="L53" s="90" t="s">
        <v>388</v>
      </c>
      <c r="M53" s="90">
        <v>3000</v>
      </c>
      <c r="N53" s="100"/>
      <c r="O53" s="100"/>
      <c r="P53" s="100"/>
      <c r="Q53" s="100"/>
      <c r="R53" s="100"/>
      <c r="S53" s="100">
        <v>1000</v>
      </c>
      <c r="T53" s="100"/>
      <c r="U53" s="100">
        <v>2000</v>
      </c>
      <c r="V53" s="90" t="s">
        <v>493</v>
      </c>
      <c r="W53" s="90" t="s">
        <v>494</v>
      </c>
      <c r="X53" s="90" t="s">
        <v>495</v>
      </c>
      <c r="Y53" s="90" t="s">
        <v>496</v>
      </c>
      <c r="Z53" s="153">
        <v>1</v>
      </c>
      <c r="AA53" s="153">
        <v>12</v>
      </c>
      <c r="AB53" s="169"/>
      <c r="AC53" s="169"/>
      <c r="AD53" s="169"/>
      <c r="AE53" s="169"/>
      <c r="AF53" s="170"/>
      <c r="AG53" s="170"/>
      <c r="AH53" s="158" t="s">
        <v>92</v>
      </c>
      <c r="AI53" s="158" t="s">
        <v>497</v>
      </c>
      <c r="AJ53" s="158" t="s">
        <v>498</v>
      </c>
      <c r="AK53" s="154" t="s">
        <v>499</v>
      </c>
      <c r="AL53" s="158" t="s">
        <v>182</v>
      </c>
      <c r="AM53" s="158">
        <v>200</v>
      </c>
      <c r="AN53" s="158">
        <v>220</v>
      </c>
      <c r="AO53" s="158" t="s">
        <v>395</v>
      </c>
      <c r="AP53" s="158" t="s">
        <v>396</v>
      </c>
      <c r="AQ53" s="158" t="s">
        <v>122</v>
      </c>
      <c r="AR53" s="158" t="s">
        <v>500</v>
      </c>
      <c r="AS53" s="158">
        <v>420</v>
      </c>
      <c r="AT53" s="158">
        <v>200</v>
      </c>
      <c r="AU53" s="158">
        <v>620</v>
      </c>
      <c r="AV53" s="158">
        <v>780</v>
      </c>
      <c r="AW53" s="158">
        <v>1400</v>
      </c>
      <c r="AX53" s="158">
        <v>300</v>
      </c>
      <c r="AY53" s="158">
        <v>1700</v>
      </c>
      <c r="AZ53" s="158">
        <v>300</v>
      </c>
      <c r="BA53" s="158">
        <v>2000</v>
      </c>
      <c r="BB53" s="158">
        <v>0</v>
      </c>
      <c r="BC53" s="158">
        <v>2000</v>
      </c>
      <c r="BD53" s="158">
        <v>0</v>
      </c>
      <c r="BE53" s="158">
        <v>2000</v>
      </c>
      <c r="BF53" s="158">
        <v>0</v>
      </c>
      <c r="BG53" s="100">
        <v>2000</v>
      </c>
      <c r="BH53" s="100">
        <v>0</v>
      </c>
      <c r="BI53" s="100">
        <v>2000</v>
      </c>
      <c r="BJ53" s="204">
        <f>BA53/U53</f>
        <v>1</v>
      </c>
      <c r="BK53" s="111" t="s">
        <v>501</v>
      </c>
      <c r="BL53" s="120"/>
      <c r="BM53" s="90" t="s">
        <v>502</v>
      </c>
      <c r="BN53" s="100" t="s">
        <v>491</v>
      </c>
      <c r="BO53" s="220" t="s">
        <v>503</v>
      </c>
      <c r="BP53" s="100" t="s">
        <v>504</v>
      </c>
      <c r="BQ53" s="100" t="s">
        <v>505</v>
      </c>
      <c r="BR53" s="121"/>
      <c r="BS53" s="121"/>
      <c r="BT53" s="121"/>
      <c r="BU53" s="121"/>
      <c r="BV53" s="121"/>
      <c r="BW53" s="121"/>
      <c r="BX53" s="121"/>
      <c r="BY53" s="121"/>
      <c r="BZ53" s="121"/>
      <c r="CA53" s="100"/>
      <c r="CB53" s="100"/>
      <c r="CC53" s="74"/>
    </row>
    <row r="54" ht="62" hidden="1" customHeight="1" spans="1:80">
      <c r="A54" s="100">
        <f t="shared" si="11"/>
        <v>43</v>
      </c>
      <c r="B54" s="91" t="s">
        <v>506</v>
      </c>
      <c r="C54" s="102"/>
      <c r="D54" s="102"/>
      <c r="E54" s="102"/>
      <c r="F54" s="102"/>
      <c r="G54" s="90" t="s">
        <v>84</v>
      </c>
      <c r="H54" s="90" t="s">
        <v>84</v>
      </c>
      <c r="I54" s="90" t="s">
        <v>372</v>
      </c>
      <c r="J54" s="100" t="s">
        <v>163</v>
      </c>
      <c r="K54" s="91" t="s">
        <v>507</v>
      </c>
      <c r="L54" s="90" t="s">
        <v>508</v>
      </c>
      <c r="M54" s="100">
        <v>11000</v>
      </c>
      <c r="N54" s="100"/>
      <c r="O54" s="100"/>
      <c r="P54" s="100"/>
      <c r="Q54" s="100"/>
      <c r="R54" s="100"/>
      <c r="S54" s="100"/>
      <c r="T54" s="100"/>
      <c r="U54" s="100">
        <v>11000</v>
      </c>
      <c r="V54" s="90" t="s">
        <v>509</v>
      </c>
      <c r="W54" s="100" t="s">
        <v>494</v>
      </c>
      <c r="X54" s="90" t="s">
        <v>495</v>
      </c>
      <c r="Y54" s="90" t="s">
        <v>496</v>
      </c>
      <c r="Z54" s="153">
        <v>3</v>
      </c>
      <c r="AA54" s="153">
        <v>12</v>
      </c>
      <c r="AB54" s="154"/>
      <c r="AC54" s="154"/>
      <c r="AD54" s="154"/>
      <c r="AE54" s="154"/>
      <c r="AF54" s="155"/>
      <c r="AG54" s="155"/>
      <c r="AH54" s="158" t="s">
        <v>92</v>
      </c>
      <c r="AI54" s="158" t="s">
        <v>92</v>
      </c>
      <c r="AJ54" s="158" t="s">
        <v>92</v>
      </c>
      <c r="AK54" s="158" t="s">
        <v>92</v>
      </c>
      <c r="AL54" s="158" t="s">
        <v>182</v>
      </c>
      <c r="AM54" s="158">
        <v>1500</v>
      </c>
      <c r="AN54" s="158">
        <v>2000</v>
      </c>
      <c r="AO54" s="158" t="s">
        <v>510</v>
      </c>
      <c r="AP54" s="158" t="s">
        <v>396</v>
      </c>
      <c r="AQ54" s="158" t="s">
        <v>122</v>
      </c>
      <c r="AR54" s="158" t="s">
        <v>511</v>
      </c>
      <c r="AS54" s="158">
        <v>3500</v>
      </c>
      <c r="AT54" s="158">
        <v>2000</v>
      </c>
      <c r="AU54" s="158">
        <v>5500</v>
      </c>
      <c r="AV54" s="158">
        <v>4000</v>
      </c>
      <c r="AW54" s="158">
        <v>9500</v>
      </c>
      <c r="AX54" s="158">
        <v>1500</v>
      </c>
      <c r="AY54" s="158">
        <v>11000</v>
      </c>
      <c r="AZ54" s="158">
        <v>0</v>
      </c>
      <c r="BA54" s="158">
        <v>11000</v>
      </c>
      <c r="BB54" s="158">
        <v>0</v>
      </c>
      <c r="BC54" s="158">
        <v>11000</v>
      </c>
      <c r="BD54" s="158">
        <v>0</v>
      </c>
      <c r="BE54" s="158">
        <v>11000</v>
      </c>
      <c r="BF54" s="158">
        <v>0</v>
      </c>
      <c r="BG54" s="100">
        <v>11000</v>
      </c>
      <c r="BH54" s="100">
        <v>0</v>
      </c>
      <c r="BI54" s="100">
        <v>11000</v>
      </c>
      <c r="BJ54" s="204">
        <f>AY54/U54</f>
        <v>1</v>
      </c>
      <c r="BK54" s="102" t="s">
        <v>512</v>
      </c>
      <c r="BL54" s="111"/>
      <c r="BM54" s="90" t="s">
        <v>506</v>
      </c>
      <c r="BN54" s="100" t="s">
        <v>163</v>
      </c>
      <c r="BO54" s="100" t="s">
        <v>172</v>
      </c>
      <c r="BP54" s="100" t="s">
        <v>173</v>
      </c>
      <c r="BQ54" s="100" t="s">
        <v>513</v>
      </c>
      <c r="BR54" s="90"/>
      <c r="BS54" s="100"/>
      <c r="BT54" s="100"/>
      <c r="BU54" s="100"/>
      <c r="BV54" s="100"/>
      <c r="BW54" s="100"/>
      <c r="BX54" s="100"/>
      <c r="BY54" s="100"/>
      <c r="BZ54" s="100"/>
      <c r="CA54" s="100"/>
      <c r="CB54" s="90" t="s">
        <v>163</v>
      </c>
    </row>
    <row r="55" ht="94" customHeight="1" spans="1:81">
      <c r="A55" s="100">
        <v>16</v>
      </c>
      <c r="B55" s="91" t="s">
        <v>514</v>
      </c>
      <c r="C55" s="102"/>
      <c r="D55" s="102"/>
      <c r="E55" s="102"/>
      <c r="F55" s="102"/>
      <c r="G55" s="90" t="s">
        <v>84</v>
      </c>
      <c r="H55" s="90" t="s">
        <v>84</v>
      </c>
      <c r="I55" s="90" t="s">
        <v>372</v>
      </c>
      <c r="J55" s="100" t="s">
        <v>190</v>
      </c>
      <c r="K55" s="91" t="s">
        <v>515</v>
      </c>
      <c r="L55" s="90" t="s">
        <v>516</v>
      </c>
      <c r="M55" s="100">
        <v>2000</v>
      </c>
      <c r="N55" s="100"/>
      <c r="O55" s="100"/>
      <c r="P55" s="100">
        <v>2000</v>
      </c>
      <c r="Q55" s="100"/>
      <c r="R55" s="100"/>
      <c r="S55" s="100"/>
      <c r="T55" s="100"/>
      <c r="U55" s="100">
        <v>2000</v>
      </c>
      <c r="V55" s="90" t="s">
        <v>517</v>
      </c>
      <c r="W55" s="90" t="s">
        <v>518</v>
      </c>
      <c r="X55" s="100" t="s">
        <v>367</v>
      </c>
      <c r="Y55" s="100"/>
      <c r="Z55" s="153">
        <v>1</v>
      </c>
      <c r="AA55" s="153">
        <v>9</v>
      </c>
      <c r="AB55" s="154">
        <v>25</v>
      </c>
      <c r="AC55" s="154">
        <v>25</v>
      </c>
      <c r="AD55" s="154"/>
      <c r="AE55" s="154"/>
      <c r="AF55" s="155"/>
      <c r="AG55" s="155"/>
      <c r="AH55" s="158" t="s">
        <v>92</v>
      </c>
      <c r="AI55" s="158" t="s">
        <v>92</v>
      </c>
      <c r="AJ55" s="154" t="s">
        <v>167</v>
      </c>
      <c r="AK55" s="154" t="s">
        <v>519</v>
      </c>
      <c r="AL55" s="154" t="s">
        <v>182</v>
      </c>
      <c r="AM55" s="158">
        <v>0</v>
      </c>
      <c r="AN55" s="158">
        <v>100</v>
      </c>
      <c r="AO55" s="158" t="s">
        <v>395</v>
      </c>
      <c r="AP55" s="158" t="s">
        <v>520</v>
      </c>
      <c r="AQ55" s="158" t="s">
        <v>107</v>
      </c>
      <c r="AR55" s="158"/>
      <c r="AS55" s="158">
        <v>100</v>
      </c>
      <c r="AT55" s="158">
        <v>960</v>
      </c>
      <c r="AU55" s="158">
        <v>1060</v>
      </c>
      <c r="AV55" s="158">
        <v>100</v>
      </c>
      <c r="AW55" s="158">
        <v>1160</v>
      </c>
      <c r="AX55" s="158">
        <v>160</v>
      </c>
      <c r="AY55" s="158">
        <v>1320</v>
      </c>
      <c r="AZ55" s="158">
        <v>0</v>
      </c>
      <c r="BA55" s="158">
        <v>1320</v>
      </c>
      <c r="BB55" s="158">
        <v>0</v>
      </c>
      <c r="BC55" s="158">
        <v>1320</v>
      </c>
      <c r="BD55" s="158">
        <v>150</v>
      </c>
      <c r="BE55" s="158">
        <v>1470</v>
      </c>
      <c r="BF55" s="158">
        <v>30</v>
      </c>
      <c r="BG55" s="100">
        <v>1500</v>
      </c>
      <c r="BH55" s="100">
        <v>200</v>
      </c>
      <c r="BI55" s="100">
        <v>1700</v>
      </c>
      <c r="BJ55" s="204">
        <f t="shared" ref="BJ55:BJ64" si="12">BI55/U55</f>
        <v>0.85</v>
      </c>
      <c r="BK55" s="91" t="s">
        <v>521</v>
      </c>
      <c r="BL55" s="91" t="s">
        <v>336</v>
      </c>
      <c r="BM55" s="90" t="s">
        <v>522</v>
      </c>
      <c r="BN55" s="90" t="s">
        <v>522</v>
      </c>
      <c r="BO55" s="100" t="s">
        <v>523</v>
      </c>
      <c r="BP55" s="125" t="s">
        <v>524</v>
      </c>
      <c r="BQ55" s="100" t="s">
        <v>525</v>
      </c>
      <c r="BR55" s="90"/>
      <c r="BS55" s="100"/>
      <c r="BT55" s="100"/>
      <c r="BU55" s="100"/>
      <c r="BV55" s="100"/>
      <c r="BW55" s="100"/>
      <c r="BX55" s="100"/>
      <c r="BY55" s="100"/>
      <c r="BZ55" s="90"/>
      <c r="CA55" s="100"/>
      <c r="CB55" s="90" t="s">
        <v>522</v>
      </c>
      <c r="CC55" s="74"/>
    </row>
    <row r="56" ht="84" hidden="1" customHeight="1" spans="1:80">
      <c r="A56" s="100">
        <f t="shared" si="11"/>
        <v>45</v>
      </c>
      <c r="B56" s="111" t="s">
        <v>526</v>
      </c>
      <c r="C56" s="102"/>
      <c r="D56" s="102"/>
      <c r="E56" s="102"/>
      <c r="F56" s="102"/>
      <c r="G56" s="90" t="s">
        <v>84</v>
      </c>
      <c r="H56" s="90" t="s">
        <v>84</v>
      </c>
      <c r="I56" s="90" t="s">
        <v>372</v>
      </c>
      <c r="J56" s="90" t="s">
        <v>190</v>
      </c>
      <c r="K56" s="91" t="s">
        <v>527</v>
      </c>
      <c r="L56" s="90" t="s">
        <v>528</v>
      </c>
      <c r="M56" s="100">
        <v>12000</v>
      </c>
      <c r="N56" s="100"/>
      <c r="O56" s="100"/>
      <c r="P56" s="100"/>
      <c r="Q56" s="100"/>
      <c r="R56" s="100"/>
      <c r="S56" s="100">
        <v>5000</v>
      </c>
      <c r="T56" s="100"/>
      <c r="U56" s="100">
        <v>4000</v>
      </c>
      <c r="V56" s="90" t="s">
        <v>529</v>
      </c>
      <c r="W56" s="90" t="s">
        <v>459</v>
      </c>
      <c r="X56" s="90" t="s">
        <v>530</v>
      </c>
      <c r="Y56" s="90" t="s">
        <v>531</v>
      </c>
      <c r="Z56" s="163"/>
      <c r="AA56" s="153"/>
      <c r="AB56" s="158">
        <v>16</v>
      </c>
      <c r="AC56" s="158">
        <v>16</v>
      </c>
      <c r="AD56" s="158"/>
      <c r="AE56" s="158"/>
      <c r="AF56" s="155"/>
      <c r="AG56" s="155"/>
      <c r="AH56" s="154" t="s">
        <v>92</v>
      </c>
      <c r="AI56" s="154" t="s">
        <v>92</v>
      </c>
      <c r="AJ56" s="154" t="s">
        <v>167</v>
      </c>
      <c r="AK56" s="154" t="s">
        <v>532</v>
      </c>
      <c r="AL56" s="154" t="s">
        <v>106</v>
      </c>
      <c r="AM56" s="158">
        <v>350</v>
      </c>
      <c r="AN56" s="158">
        <v>350</v>
      </c>
      <c r="AO56" s="158" t="s">
        <v>486</v>
      </c>
      <c r="AP56" s="158"/>
      <c r="AQ56" s="158"/>
      <c r="AR56" s="158"/>
      <c r="AS56" s="158">
        <v>700</v>
      </c>
      <c r="AT56" s="158">
        <v>300</v>
      </c>
      <c r="AU56" s="158">
        <v>1000</v>
      </c>
      <c r="AV56" s="158">
        <v>380</v>
      </c>
      <c r="AW56" s="158">
        <v>1380</v>
      </c>
      <c r="AX56" s="158">
        <v>290</v>
      </c>
      <c r="AY56" s="158">
        <v>1670</v>
      </c>
      <c r="AZ56" s="158">
        <v>332</v>
      </c>
      <c r="BA56" s="158">
        <v>2002</v>
      </c>
      <c r="BB56" s="158">
        <f>BC56-BA56</f>
        <v>378</v>
      </c>
      <c r="BC56" s="158">
        <v>2380</v>
      </c>
      <c r="BD56" s="158">
        <v>290</v>
      </c>
      <c r="BE56" s="158">
        <v>2670</v>
      </c>
      <c r="BF56" s="158">
        <v>330</v>
      </c>
      <c r="BG56" s="100">
        <v>3000</v>
      </c>
      <c r="BH56" s="100">
        <v>350</v>
      </c>
      <c r="BI56" s="100">
        <v>3350</v>
      </c>
      <c r="BJ56" s="204">
        <f t="shared" si="12"/>
        <v>0.8375</v>
      </c>
      <c r="BK56" s="205" t="s">
        <v>533</v>
      </c>
      <c r="BL56" s="111"/>
      <c r="BM56" s="90" t="s">
        <v>534</v>
      </c>
      <c r="BN56" s="90" t="s">
        <v>199</v>
      </c>
      <c r="BO56" s="90" t="s">
        <v>111</v>
      </c>
      <c r="BP56" s="100" t="s">
        <v>201</v>
      </c>
      <c r="BQ56" s="100" t="s">
        <v>202</v>
      </c>
      <c r="BR56" s="90" t="s">
        <v>114</v>
      </c>
      <c r="BS56" s="100"/>
      <c r="BT56" s="100"/>
      <c r="BU56" s="100"/>
      <c r="BV56" s="100"/>
      <c r="BW56" s="100"/>
      <c r="BX56" s="100"/>
      <c r="BY56" s="100"/>
      <c r="BZ56" s="100"/>
      <c r="CA56" s="100"/>
      <c r="CB56" s="90" t="s">
        <v>190</v>
      </c>
    </row>
    <row r="57" ht="56" hidden="1" customHeight="1" spans="1:80">
      <c r="A57" s="100">
        <f t="shared" si="11"/>
        <v>46</v>
      </c>
      <c r="B57" s="91" t="s">
        <v>535</v>
      </c>
      <c r="C57" s="102"/>
      <c r="D57" s="102"/>
      <c r="E57" s="102"/>
      <c r="F57" s="102"/>
      <c r="G57" s="90" t="s">
        <v>84</v>
      </c>
      <c r="H57" s="90" t="s">
        <v>84</v>
      </c>
      <c r="I57" s="90" t="s">
        <v>372</v>
      </c>
      <c r="J57" s="100" t="s">
        <v>190</v>
      </c>
      <c r="K57" s="91" t="s">
        <v>536</v>
      </c>
      <c r="L57" s="90" t="s">
        <v>528</v>
      </c>
      <c r="M57" s="100">
        <v>20000</v>
      </c>
      <c r="N57" s="100"/>
      <c r="O57" s="100"/>
      <c r="P57" s="100"/>
      <c r="Q57" s="100"/>
      <c r="R57" s="100"/>
      <c r="S57" s="100">
        <v>1000</v>
      </c>
      <c r="T57" s="100"/>
      <c r="U57" s="100">
        <v>10000</v>
      </c>
      <c r="V57" s="90" t="s">
        <v>537</v>
      </c>
      <c r="W57" s="90" t="s">
        <v>538</v>
      </c>
      <c r="X57" s="90" t="s">
        <v>311</v>
      </c>
      <c r="Y57" s="90" t="s">
        <v>539</v>
      </c>
      <c r="Z57" s="153"/>
      <c r="AA57" s="153"/>
      <c r="AB57" s="154"/>
      <c r="AC57" s="154"/>
      <c r="AD57" s="154"/>
      <c r="AE57" s="154"/>
      <c r="AF57" s="155"/>
      <c r="AG57" s="155"/>
      <c r="AH57" s="154" t="s">
        <v>92</v>
      </c>
      <c r="AI57" s="154" t="s">
        <v>92</v>
      </c>
      <c r="AJ57" s="154" t="s">
        <v>92</v>
      </c>
      <c r="AK57" s="154" t="s">
        <v>540</v>
      </c>
      <c r="AL57" s="154" t="s">
        <v>106</v>
      </c>
      <c r="AM57" s="158">
        <v>850</v>
      </c>
      <c r="AN57" s="158">
        <v>845</v>
      </c>
      <c r="AO57" s="158" t="s">
        <v>541</v>
      </c>
      <c r="AP57" s="158" t="s">
        <v>396</v>
      </c>
      <c r="AQ57" s="158"/>
      <c r="AR57" s="158"/>
      <c r="AS57" s="158">
        <v>1695</v>
      </c>
      <c r="AT57" s="158">
        <v>805</v>
      </c>
      <c r="AU57" s="158">
        <v>2500</v>
      </c>
      <c r="AV57" s="158">
        <v>840</v>
      </c>
      <c r="AW57" s="158">
        <v>3340</v>
      </c>
      <c r="AX57" s="158">
        <v>827</v>
      </c>
      <c r="AY57" s="100">
        <v>4167</v>
      </c>
      <c r="AZ57" s="100">
        <v>888</v>
      </c>
      <c r="BA57" s="100">
        <v>5055</v>
      </c>
      <c r="BB57" s="100">
        <f>BC57-BA57</f>
        <v>795</v>
      </c>
      <c r="BC57" s="100">
        <v>5850</v>
      </c>
      <c r="BD57" s="100">
        <v>820</v>
      </c>
      <c r="BE57" s="100">
        <v>6670</v>
      </c>
      <c r="BF57" s="100">
        <v>830</v>
      </c>
      <c r="BG57" s="100">
        <v>7500</v>
      </c>
      <c r="BH57" s="100">
        <v>850</v>
      </c>
      <c r="BI57" s="100">
        <v>8350</v>
      </c>
      <c r="BJ57" s="204">
        <f t="shared" si="12"/>
        <v>0.835</v>
      </c>
      <c r="BK57" s="206" t="s">
        <v>542</v>
      </c>
      <c r="BL57" s="91"/>
      <c r="BM57" s="90" t="s">
        <v>543</v>
      </c>
      <c r="BN57" s="90" t="s">
        <v>199</v>
      </c>
      <c r="BO57" s="90" t="s">
        <v>111</v>
      </c>
      <c r="BP57" s="100" t="s">
        <v>201</v>
      </c>
      <c r="BQ57" s="100" t="s">
        <v>202</v>
      </c>
      <c r="BR57" s="90" t="s">
        <v>114</v>
      </c>
      <c r="BS57" s="100"/>
      <c r="BT57" s="100"/>
      <c r="BU57" s="100"/>
      <c r="BV57" s="100"/>
      <c r="BW57" s="100"/>
      <c r="BX57" s="100"/>
      <c r="BY57" s="100"/>
      <c r="BZ57" s="100"/>
      <c r="CA57" s="100"/>
      <c r="CB57" s="90" t="s">
        <v>114</v>
      </c>
    </row>
    <row r="58" ht="82" customHeight="1" spans="1:80">
      <c r="A58" s="100">
        <v>17</v>
      </c>
      <c r="B58" s="91" t="s">
        <v>544</v>
      </c>
      <c r="C58" s="102"/>
      <c r="D58" s="102"/>
      <c r="E58" s="102"/>
      <c r="F58" s="102"/>
      <c r="G58" s="90" t="s">
        <v>84</v>
      </c>
      <c r="H58" s="90" t="s">
        <v>84</v>
      </c>
      <c r="I58" s="90" t="s">
        <v>372</v>
      </c>
      <c r="J58" s="100" t="s">
        <v>190</v>
      </c>
      <c r="K58" s="91" t="s">
        <v>545</v>
      </c>
      <c r="L58" s="90" t="s">
        <v>546</v>
      </c>
      <c r="M58" s="100">
        <v>30500</v>
      </c>
      <c r="N58" s="100"/>
      <c r="O58" s="100"/>
      <c r="P58" s="100"/>
      <c r="Q58" s="100"/>
      <c r="R58" s="100"/>
      <c r="S58" s="100">
        <v>800</v>
      </c>
      <c r="T58" s="100"/>
      <c r="U58" s="100">
        <v>10000</v>
      </c>
      <c r="V58" s="90" t="s">
        <v>547</v>
      </c>
      <c r="W58" s="90" t="s">
        <v>548</v>
      </c>
      <c r="X58" s="90" t="s">
        <v>538</v>
      </c>
      <c r="Y58" s="90" t="s">
        <v>311</v>
      </c>
      <c r="Z58" s="153"/>
      <c r="AA58" s="153"/>
      <c r="AB58" s="154"/>
      <c r="AC58" s="154"/>
      <c r="AD58" s="154"/>
      <c r="AE58" s="154"/>
      <c r="AF58" s="155"/>
      <c r="AG58" s="155"/>
      <c r="AH58" s="154" t="s">
        <v>92</v>
      </c>
      <c r="AI58" s="154" t="s">
        <v>92</v>
      </c>
      <c r="AJ58" s="154" t="s">
        <v>167</v>
      </c>
      <c r="AK58" s="154" t="s">
        <v>532</v>
      </c>
      <c r="AL58" s="154" t="s">
        <v>106</v>
      </c>
      <c r="AM58" s="158">
        <v>850</v>
      </c>
      <c r="AN58" s="158">
        <v>830</v>
      </c>
      <c r="AO58" s="158" t="s">
        <v>420</v>
      </c>
      <c r="AP58" s="158"/>
      <c r="AQ58" s="158"/>
      <c r="AR58" s="158"/>
      <c r="AS58" s="158">
        <v>1680</v>
      </c>
      <c r="AT58" s="158">
        <v>820</v>
      </c>
      <c r="AU58" s="158">
        <v>2500</v>
      </c>
      <c r="AV58" s="158">
        <v>850</v>
      </c>
      <c r="AW58" s="158">
        <v>3350</v>
      </c>
      <c r="AX58" s="158">
        <v>820</v>
      </c>
      <c r="AY58" s="100">
        <v>4170</v>
      </c>
      <c r="AZ58" s="100">
        <v>830</v>
      </c>
      <c r="BA58" s="100">
        <v>5000</v>
      </c>
      <c r="BB58" s="100">
        <v>835</v>
      </c>
      <c r="BC58" s="100">
        <v>5835</v>
      </c>
      <c r="BD58" s="100">
        <v>832</v>
      </c>
      <c r="BE58" s="100">
        <v>6667</v>
      </c>
      <c r="BF58" s="100">
        <v>833</v>
      </c>
      <c r="BG58" s="100">
        <v>7500</v>
      </c>
      <c r="BH58" s="100">
        <v>833</v>
      </c>
      <c r="BI58" s="100">
        <v>8333</v>
      </c>
      <c r="BJ58" s="204">
        <f t="shared" si="12"/>
        <v>0.8333</v>
      </c>
      <c r="BK58" s="205" t="s">
        <v>549</v>
      </c>
      <c r="BL58" s="91" t="s">
        <v>550</v>
      </c>
      <c r="BM58" s="90" t="s">
        <v>551</v>
      </c>
      <c r="BN58" s="90" t="s">
        <v>199</v>
      </c>
      <c r="BO58" s="90" t="s">
        <v>111</v>
      </c>
      <c r="BP58" s="100" t="s">
        <v>201</v>
      </c>
      <c r="BQ58" s="100" t="s">
        <v>202</v>
      </c>
      <c r="BR58" s="90" t="s">
        <v>114</v>
      </c>
      <c r="BS58" s="100"/>
      <c r="BT58" s="100"/>
      <c r="BU58" s="100"/>
      <c r="BV58" s="100"/>
      <c r="BW58" s="100"/>
      <c r="BX58" s="100"/>
      <c r="BY58" s="100"/>
      <c r="BZ58" s="100"/>
      <c r="CA58" s="100"/>
      <c r="CB58" s="90" t="s">
        <v>114</v>
      </c>
    </row>
    <row r="59" s="72" customFormat="1" ht="68" hidden="1" customHeight="1" spans="1:80">
      <c r="A59" s="100">
        <f t="shared" si="11"/>
        <v>48</v>
      </c>
      <c r="B59" s="91" t="s">
        <v>552</v>
      </c>
      <c r="C59" s="102"/>
      <c r="D59" s="102"/>
      <c r="E59" s="102"/>
      <c r="F59" s="102"/>
      <c r="G59" s="90" t="s">
        <v>84</v>
      </c>
      <c r="H59" s="90" t="s">
        <v>84</v>
      </c>
      <c r="I59" s="90" t="s">
        <v>372</v>
      </c>
      <c r="J59" s="90" t="s">
        <v>190</v>
      </c>
      <c r="K59" s="91" t="s">
        <v>553</v>
      </c>
      <c r="L59" s="90" t="s">
        <v>554</v>
      </c>
      <c r="M59" s="90">
        <v>30210</v>
      </c>
      <c r="N59" s="90"/>
      <c r="O59" s="90"/>
      <c r="P59" s="90"/>
      <c r="Q59" s="100"/>
      <c r="R59" s="100"/>
      <c r="S59" s="90"/>
      <c r="T59" s="100"/>
      <c r="U59" s="90">
        <v>1000</v>
      </c>
      <c r="V59" s="90" t="s">
        <v>555</v>
      </c>
      <c r="W59" s="90" t="s">
        <v>556</v>
      </c>
      <c r="X59" s="100" t="s">
        <v>311</v>
      </c>
      <c r="Y59" s="100" t="s">
        <v>129</v>
      </c>
      <c r="Z59" s="171">
        <v>7</v>
      </c>
      <c r="AA59" s="153"/>
      <c r="AB59" s="154">
        <v>20</v>
      </c>
      <c r="AC59" s="154">
        <v>20</v>
      </c>
      <c r="AD59" s="154"/>
      <c r="AE59" s="154"/>
      <c r="AF59" s="155"/>
      <c r="AG59" s="155"/>
      <c r="AH59" s="154" t="s">
        <v>92</v>
      </c>
      <c r="AI59" s="154" t="s">
        <v>92</v>
      </c>
      <c r="AJ59" s="154" t="s">
        <v>92</v>
      </c>
      <c r="AK59" s="154" t="s">
        <v>519</v>
      </c>
      <c r="AL59" s="154" t="s">
        <v>106</v>
      </c>
      <c r="AM59" s="158">
        <v>86</v>
      </c>
      <c r="AN59" s="158">
        <v>94</v>
      </c>
      <c r="AO59" s="158" t="s">
        <v>541</v>
      </c>
      <c r="AP59" s="158" t="s">
        <v>396</v>
      </c>
      <c r="AQ59" s="158"/>
      <c r="AR59" s="158"/>
      <c r="AS59" s="158">
        <v>180</v>
      </c>
      <c r="AT59" s="158">
        <v>70</v>
      </c>
      <c r="AU59" s="158">
        <v>250</v>
      </c>
      <c r="AV59" s="158">
        <v>85</v>
      </c>
      <c r="AW59" s="158">
        <v>335</v>
      </c>
      <c r="AX59" s="158">
        <v>82</v>
      </c>
      <c r="AY59" s="158">
        <v>417</v>
      </c>
      <c r="AZ59" s="158">
        <v>88</v>
      </c>
      <c r="BA59" s="158">
        <v>505</v>
      </c>
      <c r="BB59" s="158">
        <f>BC59-BA59</f>
        <v>78.5</v>
      </c>
      <c r="BC59" s="158">
        <v>583.5</v>
      </c>
      <c r="BD59" s="158">
        <v>83.2</v>
      </c>
      <c r="BE59" s="158">
        <v>666.7</v>
      </c>
      <c r="BF59" s="158">
        <v>83.3</v>
      </c>
      <c r="BG59" s="100">
        <v>750</v>
      </c>
      <c r="BH59" s="100">
        <v>85</v>
      </c>
      <c r="BI59" s="100">
        <v>835</v>
      </c>
      <c r="BJ59" s="204">
        <f t="shared" si="12"/>
        <v>0.835</v>
      </c>
      <c r="BK59" s="205" t="s">
        <v>306</v>
      </c>
      <c r="BL59" s="91"/>
      <c r="BM59" s="90" t="s">
        <v>557</v>
      </c>
      <c r="BN59" s="90" t="s">
        <v>293</v>
      </c>
      <c r="BO59" s="90" t="s">
        <v>111</v>
      </c>
      <c r="BP59" s="90" t="s">
        <v>558</v>
      </c>
      <c r="BQ59" s="90" t="s">
        <v>559</v>
      </c>
      <c r="BR59" s="90" t="s">
        <v>114</v>
      </c>
      <c r="BS59" s="100"/>
      <c r="BT59" s="100"/>
      <c r="BU59" s="100"/>
      <c r="BV59" s="100"/>
      <c r="BW59" s="100"/>
      <c r="BX59" s="100"/>
      <c r="BY59" s="100"/>
      <c r="BZ59" s="100"/>
      <c r="CA59" s="100"/>
      <c r="CB59" s="100" t="s">
        <v>190</v>
      </c>
    </row>
    <row r="60" ht="135" customHeight="1" spans="1:80">
      <c r="A60" s="100">
        <v>18</v>
      </c>
      <c r="B60" s="91" t="s">
        <v>560</v>
      </c>
      <c r="C60" s="102"/>
      <c r="D60" s="102"/>
      <c r="E60" s="102"/>
      <c r="F60" s="102"/>
      <c r="G60" s="90" t="s">
        <v>84</v>
      </c>
      <c r="H60" s="90" t="s">
        <v>84</v>
      </c>
      <c r="I60" s="90" t="s">
        <v>372</v>
      </c>
      <c r="J60" s="100" t="s">
        <v>190</v>
      </c>
      <c r="K60" s="91" t="s">
        <v>561</v>
      </c>
      <c r="L60" s="90" t="s">
        <v>458</v>
      </c>
      <c r="M60" s="100">
        <v>50000</v>
      </c>
      <c r="N60" s="100"/>
      <c r="O60" s="100"/>
      <c r="P60" s="100"/>
      <c r="Q60" s="100"/>
      <c r="R60" s="100"/>
      <c r="S60" s="100">
        <v>1995</v>
      </c>
      <c r="T60" s="100"/>
      <c r="U60" s="100">
        <v>10000</v>
      </c>
      <c r="V60" s="90" t="s">
        <v>459</v>
      </c>
      <c r="W60" s="90" t="s">
        <v>530</v>
      </c>
      <c r="X60" s="100" t="s">
        <v>396</v>
      </c>
      <c r="Y60" s="90" t="s">
        <v>562</v>
      </c>
      <c r="Z60" s="153">
        <v>10</v>
      </c>
      <c r="AA60" s="153"/>
      <c r="AB60" s="154">
        <v>133</v>
      </c>
      <c r="AC60" s="154"/>
      <c r="AD60" s="154"/>
      <c r="AE60" s="154"/>
      <c r="AF60" s="155"/>
      <c r="AG60" s="155"/>
      <c r="AH60" s="154" t="s">
        <v>92</v>
      </c>
      <c r="AI60" s="154" t="s">
        <v>92</v>
      </c>
      <c r="AJ60" s="154" t="s">
        <v>167</v>
      </c>
      <c r="AK60" s="154" t="s">
        <v>563</v>
      </c>
      <c r="AL60" s="154" t="s">
        <v>106</v>
      </c>
      <c r="AM60" s="158">
        <v>1000</v>
      </c>
      <c r="AN60" s="158">
        <v>810</v>
      </c>
      <c r="AO60" s="158" t="s">
        <v>420</v>
      </c>
      <c r="AP60" s="158"/>
      <c r="AQ60" s="158"/>
      <c r="AR60" s="158"/>
      <c r="AS60" s="158">
        <v>1810</v>
      </c>
      <c r="AT60" s="158">
        <v>740</v>
      </c>
      <c r="AU60" s="158">
        <v>2550</v>
      </c>
      <c r="AV60" s="158">
        <v>820</v>
      </c>
      <c r="AW60" s="158">
        <v>3370</v>
      </c>
      <c r="AX60" s="158">
        <v>810</v>
      </c>
      <c r="AY60" s="158">
        <v>4180</v>
      </c>
      <c r="AZ60" s="158">
        <v>830</v>
      </c>
      <c r="BA60" s="158">
        <v>5010</v>
      </c>
      <c r="BB60" s="158">
        <f>BC60-BA60</f>
        <v>828</v>
      </c>
      <c r="BC60" s="158">
        <v>5838</v>
      </c>
      <c r="BD60" s="158">
        <f>BE60-BC60</f>
        <v>829</v>
      </c>
      <c r="BE60" s="158">
        <v>6667</v>
      </c>
      <c r="BF60" s="158">
        <v>833</v>
      </c>
      <c r="BG60" s="100">
        <v>7500</v>
      </c>
      <c r="BH60" s="100">
        <v>833</v>
      </c>
      <c r="BI60" s="100">
        <v>8333</v>
      </c>
      <c r="BJ60" s="204">
        <f t="shared" si="12"/>
        <v>0.8333</v>
      </c>
      <c r="BK60" s="91" t="s">
        <v>564</v>
      </c>
      <c r="BL60" s="91" t="s">
        <v>565</v>
      </c>
      <c r="BM60" s="90" t="s">
        <v>566</v>
      </c>
      <c r="BN60" s="90" t="s">
        <v>293</v>
      </c>
      <c r="BO60" s="90" t="s">
        <v>567</v>
      </c>
      <c r="BP60" s="90" t="s">
        <v>558</v>
      </c>
      <c r="BQ60" s="90" t="s">
        <v>559</v>
      </c>
      <c r="BR60" s="90" t="s">
        <v>114</v>
      </c>
      <c r="BS60" s="100"/>
      <c r="BT60" s="100"/>
      <c r="BU60" s="100"/>
      <c r="BV60" s="100"/>
      <c r="BW60" s="100"/>
      <c r="BX60" s="100"/>
      <c r="BY60" s="100"/>
      <c r="BZ60" s="100"/>
      <c r="CA60" s="100"/>
      <c r="CB60" s="90" t="s">
        <v>114</v>
      </c>
    </row>
    <row r="61" ht="90" customHeight="1" spans="1:80">
      <c r="A61" s="100">
        <v>19</v>
      </c>
      <c r="B61" s="91" t="s">
        <v>568</v>
      </c>
      <c r="C61" s="102"/>
      <c r="D61" s="102"/>
      <c r="E61" s="102"/>
      <c r="F61" s="102"/>
      <c r="G61" s="90" t="s">
        <v>84</v>
      </c>
      <c r="H61" s="90" t="s">
        <v>84</v>
      </c>
      <c r="I61" s="90" t="s">
        <v>372</v>
      </c>
      <c r="J61" s="100" t="s">
        <v>190</v>
      </c>
      <c r="K61" s="91" t="s">
        <v>569</v>
      </c>
      <c r="L61" s="90" t="s">
        <v>570</v>
      </c>
      <c r="M61" s="100">
        <v>20100</v>
      </c>
      <c r="N61" s="100"/>
      <c r="O61" s="100"/>
      <c r="P61" s="100"/>
      <c r="Q61" s="100"/>
      <c r="R61" s="100"/>
      <c r="S61" s="100">
        <v>300</v>
      </c>
      <c r="T61" s="100"/>
      <c r="U61" s="100">
        <v>3000</v>
      </c>
      <c r="V61" s="90" t="s">
        <v>529</v>
      </c>
      <c r="W61" s="90" t="s">
        <v>459</v>
      </c>
      <c r="X61" s="90" t="s">
        <v>555</v>
      </c>
      <c r="Y61" s="90" t="s">
        <v>531</v>
      </c>
      <c r="Z61" s="153">
        <v>12</v>
      </c>
      <c r="AA61" s="153"/>
      <c r="AB61" s="154">
        <v>25</v>
      </c>
      <c r="AC61" s="154"/>
      <c r="AD61" s="154"/>
      <c r="AE61" s="154"/>
      <c r="AF61" s="155"/>
      <c r="AG61" s="155"/>
      <c r="AH61" s="154" t="s">
        <v>92</v>
      </c>
      <c r="AI61" s="154" t="s">
        <v>92</v>
      </c>
      <c r="AJ61" s="154" t="s">
        <v>167</v>
      </c>
      <c r="AK61" s="154" t="s">
        <v>532</v>
      </c>
      <c r="AL61" s="154" t="s">
        <v>106</v>
      </c>
      <c r="AM61" s="158">
        <v>260</v>
      </c>
      <c r="AN61" s="158">
        <v>320</v>
      </c>
      <c r="AO61" s="158" t="s">
        <v>486</v>
      </c>
      <c r="AP61" s="158"/>
      <c r="AQ61" s="158"/>
      <c r="AR61" s="158"/>
      <c r="AS61" s="158">
        <v>580</v>
      </c>
      <c r="AT61" s="158">
        <v>175</v>
      </c>
      <c r="AU61" s="158">
        <v>755</v>
      </c>
      <c r="AV61" s="158">
        <v>250</v>
      </c>
      <c r="AW61" s="158">
        <v>1005</v>
      </c>
      <c r="AX61" s="158">
        <v>248</v>
      </c>
      <c r="AY61" s="100">
        <v>1253</v>
      </c>
      <c r="AZ61" s="100">
        <v>247</v>
      </c>
      <c r="BA61" s="100">
        <v>1500</v>
      </c>
      <c r="BB61" s="100">
        <v>260</v>
      </c>
      <c r="BC61" s="100">
        <v>1760</v>
      </c>
      <c r="BD61" s="100">
        <v>240</v>
      </c>
      <c r="BE61" s="100">
        <v>2000</v>
      </c>
      <c r="BF61" s="100">
        <v>250</v>
      </c>
      <c r="BG61" s="100">
        <v>2250</v>
      </c>
      <c r="BH61" s="100">
        <v>250</v>
      </c>
      <c r="BI61" s="100">
        <v>2500</v>
      </c>
      <c r="BJ61" s="204">
        <f t="shared" si="12"/>
        <v>0.833333333333333</v>
      </c>
      <c r="BK61" s="205" t="s">
        <v>571</v>
      </c>
      <c r="BL61" s="91" t="s">
        <v>572</v>
      </c>
      <c r="BM61" s="90" t="s">
        <v>573</v>
      </c>
      <c r="BN61" s="90" t="s">
        <v>293</v>
      </c>
      <c r="BO61" s="90" t="s">
        <v>567</v>
      </c>
      <c r="BP61" s="90" t="s">
        <v>558</v>
      </c>
      <c r="BQ61" s="90" t="s">
        <v>559</v>
      </c>
      <c r="BR61" s="90" t="s">
        <v>114</v>
      </c>
      <c r="BS61" s="100"/>
      <c r="BT61" s="100"/>
      <c r="BU61" s="100"/>
      <c r="BV61" s="100"/>
      <c r="BW61" s="100"/>
      <c r="BX61" s="100"/>
      <c r="BY61" s="100"/>
      <c r="BZ61" s="100"/>
      <c r="CA61" s="100"/>
      <c r="CB61" s="90" t="s">
        <v>114</v>
      </c>
    </row>
    <row r="62" ht="75" customHeight="1" spans="1:80">
      <c r="A62" s="100">
        <v>20</v>
      </c>
      <c r="B62" s="91" t="s">
        <v>574</v>
      </c>
      <c r="C62" s="102"/>
      <c r="D62" s="102"/>
      <c r="E62" s="102"/>
      <c r="F62" s="102"/>
      <c r="G62" s="90" t="s">
        <v>84</v>
      </c>
      <c r="H62" s="90" t="s">
        <v>84</v>
      </c>
      <c r="I62" s="90" t="s">
        <v>372</v>
      </c>
      <c r="J62" s="100" t="s">
        <v>190</v>
      </c>
      <c r="K62" s="91" t="s">
        <v>575</v>
      </c>
      <c r="L62" s="90" t="s">
        <v>570</v>
      </c>
      <c r="M62" s="100">
        <v>20210</v>
      </c>
      <c r="N62" s="100"/>
      <c r="O62" s="100"/>
      <c r="P62" s="100"/>
      <c r="Q62" s="100"/>
      <c r="R62" s="100"/>
      <c r="S62" s="100">
        <v>300</v>
      </c>
      <c r="T62" s="100"/>
      <c r="U62" s="100">
        <v>3000</v>
      </c>
      <c r="V62" s="90" t="s">
        <v>529</v>
      </c>
      <c r="W62" s="90" t="s">
        <v>459</v>
      </c>
      <c r="X62" s="90" t="s">
        <v>555</v>
      </c>
      <c r="Y62" s="90" t="s">
        <v>531</v>
      </c>
      <c r="Z62" s="153">
        <v>12</v>
      </c>
      <c r="AA62" s="153"/>
      <c r="AB62" s="154">
        <v>25</v>
      </c>
      <c r="AC62" s="154"/>
      <c r="AD62" s="154"/>
      <c r="AE62" s="154"/>
      <c r="AF62" s="155"/>
      <c r="AG62" s="155"/>
      <c r="AH62" s="154" t="s">
        <v>92</v>
      </c>
      <c r="AI62" s="154" t="s">
        <v>92</v>
      </c>
      <c r="AJ62" s="154" t="s">
        <v>167</v>
      </c>
      <c r="AK62" s="154" t="s">
        <v>532</v>
      </c>
      <c r="AL62" s="154" t="s">
        <v>106</v>
      </c>
      <c r="AM62" s="158">
        <v>260</v>
      </c>
      <c r="AN62" s="158">
        <v>320</v>
      </c>
      <c r="AO62" s="158" t="s">
        <v>486</v>
      </c>
      <c r="AP62" s="158"/>
      <c r="AQ62" s="158"/>
      <c r="AR62" s="158"/>
      <c r="AS62" s="158">
        <v>580</v>
      </c>
      <c r="AT62" s="158">
        <v>175</v>
      </c>
      <c r="AU62" s="158">
        <v>755</v>
      </c>
      <c r="AV62" s="158">
        <v>250</v>
      </c>
      <c r="AW62" s="158">
        <v>1005</v>
      </c>
      <c r="AX62" s="158">
        <v>248</v>
      </c>
      <c r="AY62" s="100">
        <v>1253</v>
      </c>
      <c r="AZ62" s="100">
        <v>247</v>
      </c>
      <c r="BA62" s="100">
        <v>1500</v>
      </c>
      <c r="BB62" s="100">
        <v>260</v>
      </c>
      <c r="BC62" s="100">
        <v>1760</v>
      </c>
      <c r="BD62" s="100">
        <v>240</v>
      </c>
      <c r="BE62" s="100">
        <v>2000</v>
      </c>
      <c r="BF62" s="100">
        <v>250</v>
      </c>
      <c r="BG62" s="100">
        <v>2250</v>
      </c>
      <c r="BH62" s="100">
        <v>250</v>
      </c>
      <c r="BI62" s="100">
        <v>2500</v>
      </c>
      <c r="BJ62" s="204">
        <f t="shared" si="12"/>
        <v>0.833333333333333</v>
      </c>
      <c r="BK62" s="205" t="s">
        <v>571</v>
      </c>
      <c r="BL62" s="91" t="s">
        <v>572</v>
      </c>
      <c r="BM62" s="90" t="s">
        <v>576</v>
      </c>
      <c r="BN62" s="90" t="s">
        <v>293</v>
      </c>
      <c r="BO62" s="90" t="s">
        <v>111</v>
      </c>
      <c r="BP62" s="90" t="s">
        <v>577</v>
      </c>
      <c r="BQ62" s="90" t="s">
        <v>559</v>
      </c>
      <c r="BR62" s="90" t="s">
        <v>114</v>
      </c>
      <c r="BS62" s="100"/>
      <c r="BT62" s="100"/>
      <c r="BU62" s="100"/>
      <c r="BV62" s="100"/>
      <c r="BW62" s="100"/>
      <c r="BX62" s="100"/>
      <c r="BY62" s="100"/>
      <c r="BZ62" s="100"/>
      <c r="CA62" s="100"/>
      <c r="CB62" s="90" t="s">
        <v>114</v>
      </c>
    </row>
    <row r="63" ht="68" hidden="1" customHeight="1" spans="1:80">
      <c r="A63" s="100">
        <f t="shared" si="11"/>
        <v>52</v>
      </c>
      <c r="B63" s="91" t="s">
        <v>578</v>
      </c>
      <c r="C63" s="102"/>
      <c r="D63" s="102"/>
      <c r="E63" s="102"/>
      <c r="F63" s="102"/>
      <c r="G63" s="90" t="s">
        <v>84</v>
      </c>
      <c r="H63" s="90" t="s">
        <v>84</v>
      </c>
      <c r="I63" s="90" t="s">
        <v>372</v>
      </c>
      <c r="J63" s="125" t="s">
        <v>176</v>
      </c>
      <c r="K63" s="91" t="s">
        <v>579</v>
      </c>
      <c r="L63" s="90" t="s">
        <v>554</v>
      </c>
      <c r="M63" s="90">
        <v>11000</v>
      </c>
      <c r="N63" s="90"/>
      <c r="O63" s="90"/>
      <c r="P63" s="90"/>
      <c r="Q63" s="100"/>
      <c r="R63" s="100"/>
      <c r="S63" s="90">
        <v>6000</v>
      </c>
      <c r="T63" s="100"/>
      <c r="U63" s="90">
        <v>5000</v>
      </c>
      <c r="V63" s="90" t="s">
        <v>459</v>
      </c>
      <c r="W63" s="90" t="s">
        <v>460</v>
      </c>
      <c r="X63" s="90" t="s">
        <v>555</v>
      </c>
      <c r="Y63" s="90" t="s">
        <v>531</v>
      </c>
      <c r="Z63" s="153">
        <v>7</v>
      </c>
      <c r="AA63" s="153"/>
      <c r="AB63" s="154"/>
      <c r="AC63" s="154"/>
      <c r="AD63" s="154"/>
      <c r="AE63" s="154"/>
      <c r="AF63" s="155"/>
      <c r="AG63" s="155"/>
      <c r="AH63" s="154" t="s">
        <v>92</v>
      </c>
      <c r="AI63" s="154" t="s">
        <v>92</v>
      </c>
      <c r="AJ63" s="154" t="s">
        <v>167</v>
      </c>
      <c r="AK63" s="154" t="s">
        <v>580</v>
      </c>
      <c r="AL63" s="154" t="s">
        <v>106</v>
      </c>
      <c r="AM63" s="158">
        <v>450</v>
      </c>
      <c r="AN63" s="158">
        <v>410</v>
      </c>
      <c r="AO63" s="158" t="s">
        <v>420</v>
      </c>
      <c r="AP63" s="158" t="s">
        <v>396</v>
      </c>
      <c r="AQ63" s="158"/>
      <c r="AR63" s="158"/>
      <c r="AS63" s="158">
        <v>860</v>
      </c>
      <c r="AT63" s="158">
        <v>390</v>
      </c>
      <c r="AU63" s="158">
        <v>1250</v>
      </c>
      <c r="AV63" s="158">
        <v>0</v>
      </c>
      <c r="AW63" s="158">
        <v>1250</v>
      </c>
      <c r="AX63" s="158">
        <v>835</v>
      </c>
      <c r="AY63" s="158">
        <v>2085</v>
      </c>
      <c r="AZ63" s="158">
        <v>420</v>
      </c>
      <c r="BA63" s="158">
        <v>2505</v>
      </c>
      <c r="BB63" s="158">
        <f>BC63-BA63</f>
        <v>415</v>
      </c>
      <c r="BC63" s="158">
        <v>2920</v>
      </c>
      <c r="BD63" s="158">
        <f>BE63-BC63</f>
        <v>880</v>
      </c>
      <c r="BE63" s="158">
        <v>3800</v>
      </c>
      <c r="BF63" s="158">
        <v>600</v>
      </c>
      <c r="BG63" s="100">
        <v>4200</v>
      </c>
      <c r="BH63" s="100">
        <v>800</v>
      </c>
      <c r="BI63" s="100">
        <v>5000</v>
      </c>
      <c r="BJ63" s="204">
        <f t="shared" si="12"/>
        <v>1</v>
      </c>
      <c r="BK63" s="205" t="s">
        <v>228</v>
      </c>
      <c r="BL63" s="111"/>
      <c r="BM63" s="90" t="s">
        <v>581</v>
      </c>
      <c r="BN63" s="220" t="s">
        <v>211</v>
      </c>
      <c r="BO63" s="90" t="s">
        <v>111</v>
      </c>
      <c r="BP63" s="90" t="s">
        <v>212</v>
      </c>
      <c r="BQ63" s="90" t="s">
        <v>213</v>
      </c>
      <c r="BR63" s="90" t="s">
        <v>114</v>
      </c>
      <c r="BS63" s="100"/>
      <c r="BT63" s="100"/>
      <c r="BU63" s="100"/>
      <c r="BV63" s="100"/>
      <c r="BW63" s="100"/>
      <c r="BX63" s="100"/>
      <c r="BY63" s="100"/>
      <c r="BZ63" s="100"/>
      <c r="CA63" s="100"/>
      <c r="CB63" s="100" t="s">
        <v>176</v>
      </c>
    </row>
    <row r="64" s="68" customFormat="1" ht="38" hidden="1" customHeight="1" spans="1:80">
      <c r="A64" s="97" t="s">
        <v>582</v>
      </c>
      <c r="B64" s="98"/>
      <c r="C64" s="98"/>
      <c r="D64" s="98"/>
      <c r="E64" s="98"/>
      <c r="F64" s="98"/>
      <c r="G64" s="98"/>
      <c r="H64" s="98"/>
      <c r="I64" s="98"/>
      <c r="J64" s="119"/>
      <c r="K64" s="120"/>
      <c r="L64" s="121"/>
      <c r="M64" s="121">
        <f>SUM(M65:M87)</f>
        <v>766100</v>
      </c>
      <c r="N64" s="121">
        <f t="shared" ref="N64:BI64" si="13">SUM(N65:N87)</f>
        <v>0</v>
      </c>
      <c r="O64" s="121">
        <f t="shared" si="13"/>
        <v>6000</v>
      </c>
      <c r="P64" s="121">
        <f t="shared" si="13"/>
        <v>28600</v>
      </c>
      <c r="Q64" s="121">
        <f t="shared" si="13"/>
        <v>0</v>
      </c>
      <c r="R64" s="121">
        <f t="shared" si="13"/>
        <v>0</v>
      </c>
      <c r="S64" s="121">
        <f t="shared" si="13"/>
        <v>0</v>
      </c>
      <c r="T64" s="121">
        <f t="shared" si="13"/>
        <v>0</v>
      </c>
      <c r="U64" s="121">
        <f t="shared" si="13"/>
        <v>27600</v>
      </c>
      <c r="V64" s="121">
        <f t="shared" si="13"/>
        <v>0</v>
      </c>
      <c r="W64" s="121">
        <f t="shared" si="13"/>
        <v>0</v>
      </c>
      <c r="X64" s="121">
        <f t="shared" si="13"/>
        <v>0</v>
      </c>
      <c r="Y64" s="121">
        <f t="shared" si="13"/>
        <v>0</v>
      </c>
      <c r="Z64" s="121"/>
      <c r="AA64" s="121"/>
      <c r="AB64" s="121">
        <f t="shared" si="13"/>
        <v>64</v>
      </c>
      <c r="AC64" s="121">
        <f t="shared" si="13"/>
        <v>4</v>
      </c>
      <c r="AD64" s="121">
        <f t="shared" si="13"/>
        <v>0</v>
      </c>
      <c r="AE64" s="121">
        <f t="shared" si="13"/>
        <v>0</v>
      </c>
      <c r="AF64" s="121">
        <f t="shared" si="13"/>
        <v>0</v>
      </c>
      <c r="AG64" s="121">
        <f t="shared" si="13"/>
        <v>0</v>
      </c>
      <c r="AH64" s="121">
        <f t="shared" si="13"/>
        <v>0</v>
      </c>
      <c r="AI64" s="121">
        <f t="shared" si="13"/>
        <v>0</v>
      </c>
      <c r="AJ64" s="121">
        <f t="shared" si="13"/>
        <v>0</v>
      </c>
      <c r="AK64" s="121">
        <f t="shared" si="13"/>
        <v>0</v>
      </c>
      <c r="AL64" s="121">
        <f t="shared" si="13"/>
        <v>0</v>
      </c>
      <c r="AM64" s="121">
        <f t="shared" si="13"/>
        <v>958</v>
      </c>
      <c r="AN64" s="121">
        <f t="shared" si="13"/>
        <v>1229</v>
      </c>
      <c r="AO64" s="121">
        <f t="shared" si="13"/>
        <v>0</v>
      </c>
      <c r="AP64" s="121">
        <f t="shared" si="13"/>
        <v>0</v>
      </c>
      <c r="AQ64" s="121">
        <f t="shared" si="13"/>
        <v>0</v>
      </c>
      <c r="AR64" s="121">
        <f t="shared" si="13"/>
        <v>0</v>
      </c>
      <c r="AS64" s="121">
        <f t="shared" si="13"/>
        <v>2187</v>
      </c>
      <c r="AT64" s="121">
        <f t="shared" si="13"/>
        <v>1294</v>
      </c>
      <c r="AU64" s="121">
        <f t="shared" si="13"/>
        <v>3481</v>
      </c>
      <c r="AV64" s="121">
        <f t="shared" si="13"/>
        <v>1569</v>
      </c>
      <c r="AW64" s="121">
        <f t="shared" si="13"/>
        <v>5050</v>
      </c>
      <c r="AX64" s="121">
        <f t="shared" si="13"/>
        <v>1994</v>
      </c>
      <c r="AY64" s="121">
        <f t="shared" si="13"/>
        <v>7044</v>
      </c>
      <c r="AZ64" s="121">
        <f t="shared" si="13"/>
        <v>1454</v>
      </c>
      <c r="BA64" s="121">
        <f t="shared" si="13"/>
        <v>8498</v>
      </c>
      <c r="BB64" s="121">
        <f t="shared" si="13"/>
        <v>1499</v>
      </c>
      <c r="BC64" s="121">
        <f t="shared" si="13"/>
        <v>9997</v>
      </c>
      <c r="BD64" s="121">
        <f t="shared" si="13"/>
        <v>1674</v>
      </c>
      <c r="BE64" s="121">
        <f t="shared" si="13"/>
        <v>11671</v>
      </c>
      <c r="BF64" s="121">
        <f t="shared" si="13"/>
        <v>1644</v>
      </c>
      <c r="BG64" s="121">
        <f t="shared" si="13"/>
        <v>13315</v>
      </c>
      <c r="BH64" s="121">
        <f t="shared" si="13"/>
        <v>1214</v>
      </c>
      <c r="BI64" s="121">
        <f t="shared" si="13"/>
        <v>14529</v>
      </c>
      <c r="BJ64" s="200">
        <f t="shared" si="12"/>
        <v>0.526413043478261</v>
      </c>
      <c r="BK64" s="120"/>
      <c r="BL64" s="120"/>
      <c r="BM64" s="121"/>
      <c r="BN64" s="121"/>
      <c r="BO64" s="90" t="s">
        <v>111</v>
      </c>
      <c r="BP64" s="100" t="s">
        <v>136</v>
      </c>
      <c r="BQ64" s="100" t="s">
        <v>160</v>
      </c>
      <c r="BR64" s="121"/>
      <c r="BS64" s="121"/>
      <c r="BT64" s="121"/>
      <c r="BU64" s="121"/>
      <c r="BV64" s="121"/>
      <c r="BW64" s="121"/>
      <c r="BX64" s="121"/>
      <c r="BY64" s="121"/>
      <c r="BZ64" s="121"/>
      <c r="CA64" s="121"/>
      <c r="CB64" s="121"/>
    </row>
    <row r="65" s="72" customFormat="1" ht="56" hidden="1" customHeight="1" spans="1:80">
      <c r="A65" s="100">
        <f>ROW()-12</f>
        <v>53</v>
      </c>
      <c r="B65" s="91" t="s">
        <v>583</v>
      </c>
      <c r="C65" s="102"/>
      <c r="D65" s="102"/>
      <c r="E65" s="102"/>
      <c r="F65" s="102"/>
      <c r="G65" s="90" t="s">
        <v>84</v>
      </c>
      <c r="H65" s="90" t="s">
        <v>84</v>
      </c>
      <c r="I65" s="90" t="s">
        <v>584</v>
      </c>
      <c r="J65" s="100" t="s">
        <v>100</v>
      </c>
      <c r="K65" s="91" t="s">
        <v>585</v>
      </c>
      <c r="L65" s="90" t="s">
        <v>586</v>
      </c>
      <c r="M65" s="100">
        <v>2500</v>
      </c>
      <c r="N65" s="100"/>
      <c r="O65" s="100"/>
      <c r="P65" s="100"/>
      <c r="Q65" s="100"/>
      <c r="R65" s="100"/>
      <c r="S65" s="100"/>
      <c r="T65" s="100"/>
      <c r="U65" s="100"/>
      <c r="V65" s="90" t="s">
        <v>587</v>
      </c>
      <c r="W65" s="90" t="s">
        <v>588</v>
      </c>
      <c r="X65" s="90" t="s">
        <v>431</v>
      </c>
      <c r="Y65" s="90" t="s">
        <v>431</v>
      </c>
      <c r="Z65" s="153"/>
      <c r="AA65" s="153"/>
      <c r="AB65" s="158"/>
      <c r="AC65" s="158"/>
      <c r="AD65" s="158"/>
      <c r="AE65" s="158"/>
      <c r="AF65" s="155"/>
      <c r="AG65" s="155"/>
      <c r="AH65" s="155"/>
      <c r="AI65" s="155"/>
      <c r="AJ65" s="155"/>
      <c r="AK65" s="155"/>
      <c r="AL65" s="158"/>
      <c r="AM65" s="158">
        <v>0</v>
      </c>
      <c r="AN65" s="158">
        <v>0</v>
      </c>
      <c r="AO65" s="158"/>
      <c r="AP65" s="158"/>
      <c r="AQ65" s="158"/>
      <c r="AR65" s="158"/>
      <c r="AS65" s="158">
        <v>0</v>
      </c>
      <c r="AT65" s="158">
        <v>0</v>
      </c>
      <c r="AU65" s="158">
        <v>0</v>
      </c>
      <c r="AV65" s="158">
        <v>0</v>
      </c>
      <c r="AW65" s="158">
        <v>0</v>
      </c>
      <c r="AX65" s="158">
        <v>0</v>
      </c>
      <c r="AY65" s="158">
        <v>0</v>
      </c>
      <c r="AZ65" s="158">
        <v>0</v>
      </c>
      <c r="BA65" s="158">
        <v>0</v>
      </c>
      <c r="BB65" s="158">
        <v>0</v>
      </c>
      <c r="BC65" s="158">
        <v>0</v>
      </c>
      <c r="BD65" s="158">
        <v>0</v>
      </c>
      <c r="BE65" s="158">
        <v>0</v>
      </c>
      <c r="BF65" s="158">
        <v>0</v>
      </c>
      <c r="BG65" s="100">
        <v>0</v>
      </c>
      <c r="BH65" s="100">
        <v>0</v>
      </c>
      <c r="BI65" s="100">
        <v>0</v>
      </c>
      <c r="BJ65" s="204">
        <v>0</v>
      </c>
      <c r="BK65" s="205" t="s">
        <v>589</v>
      </c>
      <c r="BL65" s="111"/>
      <c r="BM65" s="100" t="s">
        <v>100</v>
      </c>
      <c r="BN65" s="100" t="s">
        <v>100</v>
      </c>
      <c r="BO65" s="90" t="s">
        <v>111</v>
      </c>
      <c r="BP65" s="100" t="s">
        <v>136</v>
      </c>
      <c r="BQ65" s="100" t="s">
        <v>160</v>
      </c>
      <c r="BR65" s="90" t="s">
        <v>114</v>
      </c>
      <c r="BS65" s="100"/>
      <c r="BT65" s="100"/>
      <c r="BU65" s="100"/>
      <c r="BV65" s="100"/>
      <c r="BW65" s="100"/>
      <c r="BX65" s="100"/>
      <c r="BY65" s="100"/>
      <c r="BZ65" s="100"/>
      <c r="CA65" s="100"/>
      <c r="CB65" s="100" t="s">
        <v>100</v>
      </c>
    </row>
    <row r="66" s="72" customFormat="1" ht="56" hidden="1" customHeight="1" spans="1:80">
      <c r="A66" s="100">
        <f t="shared" ref="A66:A75" si="14">ROW()-12</f>
        <v>54</v>
      </c>
      <c r="B66" s="91" t="s">
        <v>590</v>
      </c>
      <c r="C66" s="102"/>
      <c r="D66" s="102"/>
      <c r="E66" s="102"/>
      <c r="F66" s="102"/>
      <c r="G66" s="90" t="s">
        <v>84</v>
      </c>
      <c r="H66" s="90" t="s">
        <v>84</v>
      </c>
      <c r="I66" s="90" t="s">
        <v>584</v>
      </c>
      <c r="J66" s="100" t="s">
        <v>100</v>
      </c>
      <c r="K66" s="91" t="s">
        <v>585</v>
      </c>
      <c r="L66" s="90" t="s">
        <v>591</v>
      </c>
      <c r="M66" s="100">
        <v>5000</v>
      </c>
      <c r="N66" s="100"/>
      <c r="O66" s="100"/>
      <c r="P66" s="100"/>
      <c r="Q66" s="100"/>
      <c r="R66" s="100"/>
      <c r="S66" s="100"/>
      <c r="T66" s="100"/>
      <c r="U66" s="100"/>
      <c r="V66" s="90" t="s">
        <v>587</v>
      </c>
      <c r="W66" s="90" t="s">
        <v>587</v>
      </c>
      <c r="X66" s="90" t="s">
        <v>588</v>
      </c>
      <c r="Y66" s="90" t="s">
        <v>431</v>
      </c>
      <c r="Z66" s="153"/>
      <c r="AA66" s="153"/>
      <c r="AB66" s="158"/>
      <c r="AC66" s="158"/>
      <c r="AD66" s="158"/>
      <c r="AE66" s="158"/>
      <c r="AF66" s="155"/>
      <c r="AG66" s="155"/>
      <c r="AH66" s="155"/>
      <c r="AI66" s="155"/>
      <c r="AJ66" s="155"/>
      <c r="AK66" s="155"/>
      <c r="AL66" s="158"/>
      <c r="AM66" s="158">
        <v>0</v>
      </c>
      <c r="AN66" s="158">
        <v>0</v>
      </c>
      <c r="AO66" s="158"/>
      <c r="AP66" s="158"/>
      <c r="AQ66" s="158"/>
      <c r="AR66" s="158"/>
      <c r="AS66" s="158">
        <v>0</v>
      </c>
      <c r="AT66" s="158">
        <v>0</v>
      </c>
      <c r="AU66" s="158">
        <v>0</v>
      </c>
      <c r="AV66" s="158">
        <v>0</v>
      </c>
      <c r="AW66" s="158">
        <v>0</v>
      </c>
      <c r="AX66" s="158">
        <v>0</v>
      </c>
      <c r="AY66" s="158">
        <v>0</v>
      </c>
      <c r="AZ66" s="158">
        <v>0</v>
      </c>
      <c r="BA66" s="158">
        <v>0</v>
      </c>
      <c r="BB66" s="158">
        <v>0</v>
      </c>
      <c r="BC66" s="158">
        <v>0</v>
      </c>
      <c r="BD66" s="158">
        <v>0</v>
      </c>
      <c r="BE66" s="158">
        <v>0</v>
      </c>
      <c r="BF66" s="158">
        <v>0</v>
      </c>
      <c r="BG66" s="100">
        <v>0</v>
      </c>
      <c r="BH66" s="100">
        <v>0</v>
      </c>
      <c r="BI66" s="100">
        <v>0</v>
      </c>
      <c r="BJ66" s="204">
        <v>0</v>
      </c>
      <c r="BK66" s="205" t="s">
        <v>589</v>
      </c>
      <c r="BL66" s="111"/>
      <c r="BM66" s="100" t="s">
        <v>100</v>
      </c>
      <c r="BN66" s="100" t="s">
        <v>100</v>
      </c>
      <c r="BO66" s="90" t="s">
        <v>111</v>
      </c>
      <c r="BP66" s="100" t="s">
        <v>136</v>
      </c>
      <c r="BQ66" s="100" t="s">
        <v>592</v>
      </c>
      <c r="BR66" s="90" t="s">
        <v>114</v>
      </c>
      <c r="BS66" s="100"/>
      <c r="BT66" s="100"/>
      <c r="BU66" s="100"/>
      <c r="BV66" s="100"/>
      <c r="BW66" s="100"/>
      <c r="BX66" s="100"/>
      <c r="BY66" s="100"/>
      <c r="BZ66" s="100"/>
      <c r="CA66" s="100"/>
      <c r="CB66" s="100" t="s">
        <v>100</v>
      </c>
    </row>
    <row r="67" s="72" customFormat="1" ht="56" hidden="1" customHeight="1" spans="1:80">
      <c r="A67" s="100">
        <f t="shared" si="14"/>
        <v>55</v>
      </c>
      <c r="B67" s="91" t="s">
        <v>593</v>
      </c>
      <c r="C67" s="102"/>
      <c r="D67" s="102"/>
      <c r="E67" s="102"/>
      <c r="F67" s="102"/>
      <c r="G67" s="90" t="s">
        <v>84</v>
      </c>
      <c r="H67" s="90" t="s">
        <v>84</v>
      </c>
      <c r="I67" s="90" t="s">
        <v>584</v>
      </c>
      <c r="J67" s="100" t="s">
        <v>100</v>
      </c>
      <c r="K67" s="91" t="s">
        <v>594</v>
      </c>
      <c r="L67" s="90" t="s">
        <v>595</v>
      </c>
      <c r="M67" s="100">
        <v>5000</v>
      </c>
      <c r="N67" s="100"/>
      <c r="O67" s="100"/>
      <c r="P67" s="100"/>
      <c r="Q67" s="100"/>
      <c r="R67" s="100"/>
      <c r="S67" s="100"/>
      <c r="T67" s="100"/>
      <c r="U67" s="100"/>
      <c r="V67" s="90" t="s">
        <v>587</v>
      </c>
      <c r="W67" s="90" t="s">
        <v>587</v>
      </c>
      <c r="X67" s="90" t="s">
        <v>587</v>
      </c>
      <c r="Y67" s="90" t="s">
        <v>596</v>
      </c>
      <c r="Z67" s="153"/>
      <c r="AA67" s="153"/>
      <c r="AB67" s="158">
        <v>60</v>
      </c>
      <c r="AC67" s="158"/>
      <c r="AD67" s="158"/>
      <c r="AE67" s="158"/>
      <c r="AF67" s="155"/>
      <c r="AG67" s="155"/>
      <c r="AH67" s="155"/>
      <c r="AI67" s="155"/>
      <c r="AJ67" s="155"/>
      <c r="AK67" s="155"/>
      <c r="AL67" s="158"/>
      <c r="AM67" s="158">
        <v>0</v>
      </c>
      <c r="AN67" s="158">
        <v>0</v>
      </c>
      <c r="AO67" s="158"/>
      <c r="AP67" s="158"/>
      <c r="AQ67" s="158"/>
      <c r="AR67" s="158"/>
      <c r="AS67" s="158">
        <v>0</v>
      </c>
      <c r="AT67" s="158">
        <v>0</v>
      </c>
      <c r="AU67" s="158">
        <v>0</v>
      </c>
      <c r="AV67" s="158">
        <v>0</v>
      </c>
      <c r="AW67" s="158">
        <v>0</v>
      </c>
      <c r="AX67" s="158">
        <v>0</v>
      </c>
      <c r="AY67" s="158">
        <v>0</v>
      </c>
      <c r="AZ67" s="158">
        <v>0</v>
      </c>
      <c r="BA67" s="158">
        <v>0</v>
      </c>
      <c r="BB67" s="158">
        <v>0</v>
      </c>
      <c r="BC67" s="158">
        <v>0</v>
      </c>
      <c r="BD67" s="158">
        <v>0</v>
      </c>
      <c r="BE67" s="158">
        <v>0</v>
      </c>
      <c r="BF67" s="158">
        <v>0</v>
      </c>
      <c r="BG67" s="100">
        <v>0</v>
      </c>
      <c r="BH67" s="100">
        <v>0</v>
      </c>
      <c r="BI67" s="100">
        <v>0</v>
      </c>
      <c r="BJ67" s="204">
        <v>0</v>
      </c>
      <c r="BK67" s="205" t="s">
        <v>589</v>
      </c>
      <c r="BL67" s="111"/>
      <c r="BM67" s="100" t="s">
        <v>100</v>
      </c>
      <c r="BN67" s="100" t="s">
        <v>100</v>
      </c>
      <c r="BO67" s="90" t="s">
        <v>111</v>
      </c>
      <c r="BP67" s="100" t="s">
        <v>136</v>
      </c>
      <c r="BQ67" s="100" t="s">
        <v>597</v>
      </c>
      <c r="BR67" s="90" t="s">
        <v>114</v>
      </c>
      <c r="BS67" s="100"/>
      <c r="BT67" s="100"/>
      <c r="BU67" s="100"/>
      <c r="BV67" s="100"/>
      <c r="BW67" s="100"/>
      <c r="BX67" s="100"/>
      <c r="BY67" s="100"/>
      <c r="BZ67" s="100"/>
      <c r="CA67" s="100"/>
      <c r="CB67" s="100" t="s">
        <v>100</v>
      </c>
    </row>
    <row r="68" s="72" customFormat="1" ht="56" hidden="1" customHeight="1" spans="1:80">
      <c r="A68" s="100">
        <f t="shared" si="14"/>
        <v>56</v>
      </c>
      <c r="B68" s="91" t="s">
        <v>598</v>
      </c>
      <c r="C68" s="102"/>
      <c r="D68" s="102"/>
      <c r="E68" s="102"/>
      <c r="F68" s="102"/>
      <c r="G68" s="90" t="s">
        <v>84</v>
      </c>
      <c r="H68" s="90" t="s">
        <v>84</v>
      </c>
      <c r="I68" s="90" t="s">
        <v>584</v>
      </c>
      <c r="J68" s="100" t="s">
        <v>100</v>
      </c>
      <c r="K68" s="91" t="s">
        <v>599</v>
      </c>
      <c r="L68" s="90" t="s">
        <v>600</v>
      </c>
      <c r="M68" s="100">
        <v>10500</v>
      </c>
      <c r="N68" s="100"/>
      <c r="O68" s="100">
        <v>6000</v>
      </c>
      <c r="P68" s="100"/>
      <c r="Q68" s="100"/>
      <c r="R68" s="100"/>
      <c r="S68" s="100"/>
      <c r="T68" s="100"/>
      <c r="U68" s="100">
        <v>10500</v>
      </c>
      <c r="V68" s="90" t="s">
        <v>601</v>
      </c>
      <c r="W68" s="90" t="s">
        <v>440</v>
      </c>
      <c r="X68" s="90" t="s">
        <v>602</v>
      </c>
      <c r="Y68" s="90" t="s">
        <v>469</v>
      </c>
      <c r="Z68" s="153"/>
      <c r="AA68" s="153"/>
      <c r="AB68" s="158"/>
      <c r="AC68" s="158"/>
      <c r="AD68" s="158"/>
      <c r="AE68" s="158"/>
      <c r="AF68" s="155"/>
      <c r="AG68" s="155"/>
      <c r="AH68" s="155"/>
      <c r="AI68" s="155"/>
      <c r="AJ68" s="155"/>
      <c r="AK68" s="155"/>
      <c r="AL68" s="158"/>
      <c r="AM68" s="158">
        <v>0</v>
      </c>
      <c r="AN68" s="158">
        <v>0</v>
      </c>
      <c r="AO68" s="158"/>
      <c r="AP68" s="158"/>
      <c r="AQ68" s="158"/>
      <c r="AR68" s="158"/>
      <c r="AS68" s="158">
        <v>0</v>
      </c>
      <c r="AT68" s="158">
        <v>0</v>
      </c>
      <c r="AU68" s="158">
        <v>0</v>
      </c>
      <c r="AV68" s="158">
        <v>0</v>
      </c>
      <c r="AW68" s="158">
        <v>0</v>
      </c>
      <c r="AX68" s="158">
        <v>0</v>
      </c>
      <c r="AY68" s="158">
        <v>0</v>
      </c>
      <c r="AZ68" s="158">
        <v>0</v>
      </c>
      <c r="BA68" s="158">
        <v>0</v>
      </c>
      <c r="BB68" s="158">
        <v>0</v>
      </c>
      <c r="BC68" s="158">
        <v>0</v>
      </c>
      <c r="BD68" s="158">
        <v>0</v>
      </c>
      <c r="BE68" s="158">
        <v>0</v>
      </c>
      <c r="BF68" s="158">
        <v>0</v>
      </c>
      <c r="BG68" s="100">
        <v>0</v>
      </c>
      <c r="BH68" s="100">
        <v>0</v>
      </c>
      <c r="BI68" s="100">
        <v>0</v>
      </c>
      <c r="BJ68" s="204">
        <v>0</v>
      </c>
      <c r="BK68" s="102" t="s">
        <v>603</v>
      </c>
      <c r="BL68" s="111"/>
      <c r="BM68" s="90" t="s">
        <v>604</v>
      </c>
      <c r="BN68" s="100" t="s">
        <v>100</v>
      </c>
      <c r="BO68" s="90" t="s">
        <v>111</v>
      </c>
      <c r="BP68" s="100" t="s">
        <v>136</v>
      </c>
      <c r="BQ68" s="100" t="s">
        <v>597</v>
      </c>
      <c r="BR68" s="90" t="s">
        <v>114</v>
      </c>
      <c r="BS68" s="100"/>
      <c r="BT68" s="100"/>
      <c r="BU68" s="100"/>
      <c r="BV68" s="100"/>
      <c r="BW68" s="100"/>
      <c r="BX68" s="100"/>
      <c r="BY68" s="100"/>
      <c r="BZ68" s="100"/>
      <c r="CA68" s="100"/>
      <c r="CB68" s="100" t="s">
        <v>100</v>
      </c>
    </row>
    <row r="69" s="72" customFormat="1" ht="56" hidden="1" customHeight="1" spans="1:80">
      <c r="A69" s="100">
        <f t="shared" si="14"/>
        <v>57</v>
      </c>
      <c r="B69" s="91" t="s">
        <v>605</v>
      </c>
      <c r="C69" s="102"/>
      <c r="D69" s="102"/>
      <c r="E69" s="102"/>
      <c r="F69" s="102"/>
      <c r="G69" s="90" t="s">
        <v>84</v>
      </c>
      <c r="H69" s="90" t="s">
        <v>84</v>
      </c>
      <c r="I69" s="90" t="s">
        <v>584</v>
      </c>
      <c r="J69" s="100" t="s">
        <v>190</v>
      </c>
      <c r="K69" s="91" t="s">
        <v>606</v>
      </c>
      <c r="L69" s="90" t="s">
        <v>607</v>
      </c>
      <c r="M69" s="100">
        <v>1600</v>
      </c>
      <c r="N69" s="100"/>
      <c r="O69" s="100"/>
      <c r="P69" s="100"/>
      <c r="Q69" s="100"/>
      <c r="R69" s="100"/>
      <c r="S69" s="100"/>
      <c r="T69" s="100"/>
      <c r="U69" s="100"/>
      <c r="V69" s="90" t="s">
        <v>431</v>
      </c>
      <c r="W69" s="90" t="s">
        <v>431</v>
      </c>
      <c r="X69" s="90" t="s">
        <v>431</v>
      </c>
      <c r="Y69" s="90" t="s">
        <v>431</v>
      </c>
      <c r="Z69" s="158"/>
      <c r="AA69" s="158"/>
      <c r="AB69" s="158"/>
      <c r="AC69" s="158"/>
      <c r="AD69" s="158"/>
      <c r="AE69" s="158"/>
      <c r="AF69" s="155"/>
      <c r="AG69" s="155"/>
      <c r="AH69" s="155"/>
      <c r="AI69" s="155"/>
      <c r="AJ69" s="155"/>
      <c r="AK69" s="155"/>
      <c r="AL69" s="158"/>
      <c r="AM69" s="158">
        <v>0</v>
      </c>
      <c r="AN69" s="158">
        <v>0</v>
      </c>
      <c r="AO69" s="158"/>
      <c r="AP69" s="158"/>
      <c r="AQ69" s="158"/>
      <c r="AR69" s="158"/>
      <c r="AS69" s="158">
        <v>0</v>
      </c>
      <c r="AT69" s="158">
        <v>0</v>
      </c>
      <c r="AU69" s="158">
        <v>0</v>
      </c>
      <c r="AV69" s="158">
        <v>0</v>
      </c>
      <c r="AW69" s="158">
        <v>0</v>
      </c>
      <c r="AX69" s="158">
        <v>0</v>
      </c>
      <c r="AY69" s="158">
        <v>0</v>
      </c>
      <c r="AZ69" s="158">
        <v>0</v>
      </c>
      <c r="BA69" s="158">
        <v>0</v>
      </c>
      <c r="BB69" s="158">
        <v>0</v>
      </c>
      <c r="BC69" s="158">
        <v>0</v>
      </c>
      <c r="BD69" s="158">
        <v>0</v>
      </c>
      <c r="BE69" s="158">
        <v>0</v>
      </c>
      <c r="BF69" s="158">
        <v>0</v>
      </c>
      <c r="BG69" s="100">
        <v>0</v>
      </c>
      <c r="BH69" s="100">
        <v>0</v>
      </c>
      <c r="BI69" s="100">
        <v>0</v>
      </c>
      <c r="BJ69" s="204">
        <v>0</v>
      </c>
      <c r="BK69" s="91" t="s">
        <v>608</v>
      </c>
      <c r="BL69" s="111"/>
      <c r="BM69" s="100" t="s">
        <v>190</v>
      </c>
      <c r="BN69" s="100" t="s">
        <v>190</v>
      </c>
      <c r="BO69" s="90" t="s">
        <v>111</v>
      </c>
      <c r="BP69" s="90" t="s">
        <v>609</v>
      </c>
      <c r="BQ69" s="90" t="s">
        <v>610</v>
      </c>
      <c r="BR69" s="90"/>
      <c r="BS69" s="100"/>
      <c r="BT69" s="100"/>
      <c r="BU69" s="100"/>
      <c r="BV69" s="100"/>
      <c r="BW69" s="100"/>
      <c r="BX69" s="100"/>
      <c r="BY69" s="100"/>
      <c r="BZ69" s="100"/>
      <c r="CA69" s="100"/>
      <c r="CB69" s="100" t="s">
        <v>190</v>
      </c>
    </row>
    <row r="70" s="72" customFormat="1" ht="56" hidden="1" customHeight="1" spans="1:80">
      <c r="A70" s="100">
        <f t="shared" si="14"/>
        <v>58</v>
      </c>
      <c r="B70" s="110" t="s">
        <v>611</v>
      </c>
      <c r="C70" s="103"/>
      <c r="D70" s="103"/>
      <c r="E70" s="103"/>
      <c r="F70" s="103"/>
      <c r="G70" s="90" t="s">
        <v>84</v>
      </c>
      <c r="H70" s="90" t="s">
        <v>84</v>
      </c>
      <c r="I70" s="90" t="s">
        <v>584</v>
      </c>
      <c r="J70" s="126" t="s">
        <v>190</v>
      </c>
      <c r="K70" s="110" t="s">
        <v>612</v>
      </c>
      <c r="L70" s="126" t="s">
        <v>613</v>
      </c>
      <c r="M70" s="126">
        <v>1000</v>
      </c>
      <c r="N70" s="100"/>
      <c r="O70" s="100"/>
      <c r="P70" s="126">
        <v>1000</v>
      </c>
      <c r="Q70" s="100"/>
      <c r="R70" s="100"/>
      <c r="S70" s="240"/>
      <c r="T70" s="100"/>
      <c r="U70" s="126">
        <v>500</v>
      </c>
      <c r="V70" s="126" t="s">
        <v>431</v>
      </c>
      <c r="W70" s="126" t="s">
        <v>431</v>
      </c>
      <c r="X70" s="126" t="s">
        <v>614</v>
      </c>
      <c r="Y70" s="126" t="s">
        <v>615</v>
      </c>
      <c r="Z70" s="158">
        <v>7</v>
      </c>
      <c r="AA70" s="158"/>
      <c r="AB70" s="158">
        <v>4</v>
      </c>
      <c r="AC70" s="158">
        <v>4</v>
      </c>
      <c r="AD70" s="247"/>
      <c r="AE70" s="247"/>
      <c r="AF70" s="248"/>
      <c r="AG70" s="248"/>
      <c r="AH70" s="248"/>
      <c r="AI70" s="248"/>
      <c r="AJ70" s="248"/>
      <c r="AK70" s="248"/>
      <c r="AL70" s="158"/>
      <c r="AM70" s="158">
        <v>0</v>
      </c>
      <c r="AN70" s="158">
        <v>0</v>
      </c>
      <c r="AO70" s="158"/>
      <c r="AP70" s="158"/>
      <c r="AQ70" s="158"/>
      <c r="AR70" s="158"/>
      <c r="AS70" s="158">
        <v>0</v>
      </c>
      <c r="AT70" s="158">
        <v>0</v>
      </c>
      <c r="AU70" s="158">
        <v>0</v>
      </c>
      <c r="AV70" s="158">
        <v>0</v>
      </c>
      <c r="AW70" s="158">
        <v>0</v>
      </c>
      <c r="AX70" s="158">
        <v>0</v>
      </c>
      <c r="AY70" s="158">
        <v>0</v>
      </c>
      <c r="AZ70" s="158">
        <v>0</v>
      </c>
      <c r="BA70" s="158">
        <v>0</v>
      </c>
      <c r="BB70" s="158">
        <v>0</v>
      </c>
      <c r="BC70" s="158">
        <v>0</v>
      </c>
      <c r="BD70" s="158">
        <v>0</v>
      </c>
      <c r="BE70" s="158">
        <v>0</v>
      </c>
      <c r="BF70" s="158">
        <v>0</v>
      </c>
      <c r="BG70" s="100">
        <v>0</v>
      </c>
      <c r="BH70" s="100">
        <v>0</v>
      </c>
      <c r="BI70" s="100">
        <v>0</v>
      </c>
      <c r="BJ70" s="204">
        <v>0</v>
      </c>
      <c r="BK70" s="91" t="s">
        <v>608</v>
      </c>
      <c r="BL70" s="111"/>
      <c r="BM70" s="126" t="s">
        <v>616</v>
      </c>
      <c r="BN70" s="126" t="s">
        <v>190</v>
      </c>
      <c r="BO70" s="224" t="s">
        <v>399</v>
      </c>
      <c r="BP70" s="126" t="s">
        <v>617</v>
      </c>
      <c r="BQ70" s="126" t="s">
        <v>618</v>
      </c>
      <c r="BR70" s="125"/>
      <c r="BS70" s="100"/>
      <c r="BT70" s="100"/>
      <c r="BU70" s="100"/>
      <c r="BV70" s="100"/>
      <c r="BW70" s="100"/>
      <c r="BX70" s="100"/>
      <c r="BY70" s="100"/>
      <c r="BZ70" s="100"/>
      <c r="CA70" s="78"/>
      <c r="CB70" s="276"/>
    </row>
    <row r="71" s="72" customFormat="1" ht="56" hidden="1" customHeight="1" spans="1:80">
      <c r="A71" s="100">
        <f t="shared" si="14"/>
        <v>59</v>
      </c>
      <c r="B71" s="91" t="s">
        <v>619</v>
      </c>
      <c r="C71" s="102"/>
      <c r="D71" s="102"/>
      <c r="E71" s="102"/>
      <c r="F71" s="102"/>
      <c r="G71" s="90" t="s">
        <v>84</v>
      </c>
      <c r="H71" s="90" t="s">
        <v>84</v>
      </c>
      <c r="I71" s="90" t="s">
        <v>584</v>
      </c>
      <c r="J71" s="100" t="s">
        <v>163</v>
      </c>
      <c r="K71" s="91" t="s">
        <v>620</v>
      </c>
      <c r="L71" s="90" t="s">
        <v>621</v>
      </c>
      <c r="M71" s="100">
        <v>5000</v>
      </c>
      <c r="N71" s="100"/>
      <c r="O71" s="100"/>
      <c r="P71" s="100"/>
      <c r="Q71" s="100"/>
      <c r="R71" s="100"/>
      <c r="S71" s="100"/>
      <c r="T71" s="100"/>
      <c r="U71" s="100">
        <v>4000</v>
      </c>
      <c r="V71" s="90" t="s">
        <v>509</v>
      </c>
      <c r="W71" s="100" t="s">
        <v>494</v>
      </c>
      <c r="X71" s="90" t="s">
        <v>495</v>
      </c>
      <c r="Y71" s="90" t="s">
        <v>496</v>
      </c>
      <c r="Z71" s="153">
        <v>4</v>
      </c>
      <c r="AA71" s="153">
        <v>12</v>
      </c>
      <c r="AB71" s="154"/>
      <c r="AC71" s="154"/>
      <c r="AD71" s="154"/>
      <c r="AE71" s="154"/>
      <c r="AF71" s="155"/>
      <c r="AG71" s="155"/>
      <c r="AH71" s="158"/>
      <c r="AI71" s="158"/>
      <c r="AJ71" s="158"/>
      <c r="AK71" s="158"/>
      <c r="AL71" s="158"/>
      <c r="AM71" s="158">
        <v>0</v>
      </c>
      <c r="AN71" s="158">
        <v>300</v>
      </c>
      <c r="AO71" s="158"/>
      <c r="AP71" s="158"/>
      <c r="AQ71" s="158"/>
      <c r="AR71" s="158"/>
      <c r="AS71" s="158">
        <v>300</v>
      </c>
      <c r="AT71" s="158">
        <v>200</v>
      </c>
      <c r="AU71" s="158">
        <v>500</v>
      </c>
      <c r="AV71" s="158">
        <v>500</v>
      </c>
      <c r="AW71" s="158">
        <v>1000</v>
      </c>
      <c r="AX71" s="158">
        <v>800</v>
      </c>
      <c r="AY71" s="158">
        <v>1800</v>
      </c>
      <c r="AZ71" s="158">
        <v>300</v>
      </c>
      <c r="BA71" s="158">
        <v>2100</v>
      </c>
      <c r="BB71" s="158">
        <v>300</v>
      </c>
      <c r="BC71" s="158">
        <v>2400</v>
      </c>
      <c r="BD71" s="158">
        <v>600</v>
      </c>
      <c r="BE71" s="158">
        <v>3000</v>
      </c>
      <c r="BF71" s="158">
        <v>500</v>
      </c>
      <c r="BG71" s="100">
        <v>3500</v>
      </c>
      <c r="BH71" s="100">
        <v>300</v>
      </c>
      <c r="BI71" s="100">
        <v>3800</v>
      </c>
      <c r="BJ71" s="204">
        <f>BI71/U71</f>
        <v>0.95</v>
      </c>
      <c r="BK71" s="111" t="s">
        <v>622</v>
      </c>
      <c r="BL71" s="111"/>
      <c r="BM71" s="90" t="s">
        <v>623</v>
      </c>
      <c r="BN71" s="100" t="s">
        <v>163</v>
      </c>
      <c r="BO71" s="100" t="s">
        <v>172</v>
      </c>
      <c r="BP71" s="100" t="s">
        <v>624</v>
      </c>
      <c r="BQ71" s="127" t="s">
        <v>625</v>
      </c>
      <c r="BR71" s="90"/>
      <c r="BS71" s="100"/>
      <c r="BT71" s="100"/>
      <c r="BU71" s="100"/>
      <c r="BV71" s="100"/>
      <c r="BW71" s="100"/>
      <c r="BX71" s="100"/>
      <c r="BY71" s="100"/>
      <c r="BZ71" s="100"/>
      <c r="CA71" s="100"/>
      <c r="CB71" s="90" t="s">
        <v>163</v>
      </c>
    </row>
    <row r="72" s="70" customFormat="1" ht="56" hidden="1" customHeight="1" spans="1:81">
      <c r="A72" s="100">
        <f t="shared" si="14"/>
        <v>60</v>
      </c>
      <c r="B72" s="108" t="s">
        <v>626</v>
      </c>
      <c r="C72" s="125"/>
      <c r="D72" s="125"/>
      <c r="E72" s="125"/>
      <c r="F72" s="125"/>
      <c r="G72" s="90" t="s">
        <v>84</v>
      </c>
      <c r="H72" s="90" t="s">
        <v>84</v>
      </c>
      <c r="I72" s="90" t="s">
        <v>584</v>
      </c>
      <c r="J72" s="125" t="s">
        <v>176</v>
      </c>
      <c r="K72" s="108" t="s">
        <v>627</v>
      </c>
      <c r="L72" s="125" t="s">
        <v>628</v>
      </c>
      <c r="M72" s="125">
        <v>10000</v>
      </c>
      <c r="N72" s="125"/>
      <c r="O72" s="125"/>
      <c r="P72" s="125"/>
      <c r="Q72" s="125"/>
      <c r="R72" s="125"/>
      <c r="S72" s="125"/>
      <c r="T72" s="125"/>
      <c r="U72" s="100">
        <v>7000</v>
      </c>
      <c r="V72" s="90" t="s">
        <v>629</v>
      </c>
      <c r="W72" s="90" t="s">
        <v>630</v>
      </c>
      <c r="X72" s="90" t="s">
        <v>631</v>
      </c>
      <c r="Y72" s="90" t="s">
        <v>632</v>
      </c>
      <c r="Z72" s="249"/>
      <c r="AA72" s="249"/>
      <c r="AB72" s="249"/>
      <c r="AC72" s="249"/>
      <c r="AD72" s="249"/>
      <c r="AE72" s="249"/>
      <c r="AF72" s="249"/>
      <c r="AG72" s="249"/>
      <c r="AH72" s="249"/>
      <c r="AI72" s="249"/>
      <c r="AJ72" s="249"/>
      <c r="AK72" s="249"/>
      <c r="AL72" s="249"/>
      <c r="AM72" s="249">
        <v>583</v>
      </c>
      <c r="AN72" s="249">
        <v>584</v>
      </c>
      <c r="AO72" s="249"/>
      <c r="AP72" s="249"/>
      <c r="AQ72" s="249"/>
      <c r="AR72" s="249"/>
      <c r="AS72" s="249">
        <v>1167</v>
      </c>
      <c r="AT72" s="249">
        <v>584</v>
      </c>
      <c r="AU72" s="249">
        <v>1751</v>
      </c>
      <c r="AV72" s="249">
        <v>584</v>
      </c>
      <c r="AW72" s="249">
        <v>2335</v>
      </c>
      <c r="AX72" s="249">
        <v>584</v>
      </c>
      <c r="AY72" s="249">
        <v>2919</v>
      </c>
      <c r="AZ72" s="249">
        <v>584</v>
      </c>
      <c r="BA72" s="249">
        <v>3503</v>
      </c>
      <c r="BB72" s="249">
        <v>584</v>
      </c>
      <c r="BC72" s="249">
        <v>4087</v>
      </c>
      <c r="BD72" s="249">
        <v>584</v>
      </c>
      <c r="BE72" s="249">
        <v>4671</v>
      </c>
      <c r="BF72" s="249">
        <v>584</v>
      </c>
      <c r="BG72" s="125">
        <v>5255</v>
      </c>
      <c r="BH72" s="125">
        <v>584</v>
      </c>
      <c r="BI72" s="125">
        <v>5839</v>
      </c>
      <c r="BJ72" s="256">
        <f>BI72/U72</f>
        <v>0.834142857142857</v>
      </c>
      <c r="BK72" s="108" t="s">
        <v>633</v>
      </c>
      <c r="BL72" s="108"/>
      <c r="BM72" s="90" t="s">
        <v>634</v>
      </c>
      <c r="BN72" s="90" t="s">
        <v>176</v>
      </c>
      <c r="BO72" s="90" t="s">
        <v>111</v>
      </c>
      <c r="BP72" s="100" t="s">
        <v>635</v>
      </c>
      <c r="BQ72" s="100" t="s">
        <v>202</v>
      </c>
      <c r="BR72" s="271"/>
      <c r="BS72" s="271"/>
      <c r="BT72" s="147"/>
      <c r="BU72" s="271"/>
      <c r="BV72" s="271"/>
      <c r="BW72" s="271"/>
      <c r="BX72" s="271"/>
      <c r="BY72" s="271"/>
      <c r="BZ72" s="125" t="s">
        <v>636</v>
      </c>
      <c r="CA72" s="277"/>
      <c r="CB72" s="278"/>
      <c r="CC72" s="72"/>
    </row>
    <row r="73" s="72" customFormat="1" ht="56" hidden="1" customHeight="1" spans="1:80">
      <c r="A73" s="100">
        <f t="shared" si="14"/>
        <v>61</v>
      </c>
      <c r="B73" s="91" t="s">
        <v>637</v>
      </c>
      <c r="C73" s="111"/>
      <c r="D73" s="111"/>
      <c r="E73" s="111"/>
      <c r="F73" s="111"/>
      <c r="G73" s="90" t="s">
        <v>84</v>
      </c>
      <c r="H73" s="90" t="s">
        <v>84</v>
      </c>
      <c r="I73" s="90" t="s">
        <v>584</v>
      </c>
      <c r="J73" s="100" t="s">
        <v>638</v>
      </c>
      <c r="K73" s="233" t="s">
        <v>639</v>
      </c>
      <c r="L73" s="90" t="s">
        <v>640</v>
      </c>
      <c r="M73" s="100">
        <v>500</v>
      </c>
      <c r="N73" s="100"/>
      <c r="O73" s="100"/>
      <c r="P73" s="100"/>
      <c r="Q73" s="100"/>
      <c r="R73" s="100"/>
      <c r="S73" s="100"/>
      <c r="T73" s="100"/>
      <c r="U73" s="100">
        <v>500</v>
      </c>
      <c r="V73" s="90" t="s">
        <v>431</v>
      </c>
      <c r="W73" s="90" t="s">
        <v>641</v>
      </c>
      <c r="X73" s="90" t="s">
        <v>642</v>
      </c>
      <c r="Y73" s="90" t="s">
        <v>643</v>
      </c>
      <c r="Z73" s="158">
        <v>4</v>
      </c>
      <c r="AA73" s="158">
        <v>12</v>
      </c>
      <c r="AB73" s="169"/>
      <c r="AC73" s="169"/>
      <c r="AD73" s="169"/>
      <c r="AE73" s="169"/>
      <c r="AF73" s="170"/>
      <c r="AG73" s="170"/>
      <c r="AH73" s="170"/>
      <c r="AI73" s="170"/>
      <c r="AJ73" s="170"/>
      <c r="AK73" s="170"/>
      <c r="AL73" s="169"/>
      <c r="AM73" s="158">
        <v>0</v>
      </c>
      <c r="AN73" s="158">
        <v>0</v>
      </c>
      <c r="AO73" s="158"/>
      <c r="AP73" s="158"/>
      <c r="AQ73" s="158"/>
      <c r="AR73" s="158"/>
      <c r="AS73" s="158">
        <v>0</v>
      </c>
      <c r="AT73" s="158">
        <v>30</v>
      </c>
      <c r="AU73" s="158">
        <v>30</v>
      </c>
      <c r="AV73" s="158">
        <v>35</v>
      </c>
      <c r="AW73" s="158">
        <v>65</v>
      </c>
      <c r="AX73" s="158">
        <v>70</v>
      </c>
      <c r="AY73" s="158">
        <v>135</v>
      </c>
      <c r="AZ73" s="158">
        <v>60</v>
      </c>
      <c r="BA73" s="158">
        <v>195</v>
      </c>
      <c r="BB73" s="158">
        <v>65</v>
      </c>
      <c r="BC73" s="158">
        <v>260</v>
      </c>
      <c r="BD73" s="158">
        <v>90</v>
      </c>
      <c r="BE73" s="158">
        <v>350</v>
      </c>
      <c r="BF73" s="158">
        <v>70</v>
      </c>
      <c r="BG73" s="100">
        <v>420</v>
      </c>
      <c r="BH73" s="100">
        <v>50</v>
      </c>
      <c r="BI73" s="100">
        <v>470</v>
      </c>
      <c r="BJ73" s="204">
        <f>BI73/U73</f>
        <v>0.94</v>
      </c>
      <c r="BK73" s="257" t="s">
        <v>644</v>
      </c>
      <c r="BL73" s="120"/>
      <c r="BM73" s="90" t="s">
        <v>645</v>
      </c>
      <c r="BN73" s="100" t="s">
        <v>638</v>
      </c>
      <c r="BO73" s="107" t="s">
        <v>186</v>
      </c>
      <c r="BP73" s="100" t="s">
        <v>646</v>
      </c>
      <c r="BQ73" s="100" t="s">
        <v>647</v>
      </c>
      <c r="BR73" s="121"/>
      <c r="BS73" s="121"/>
      <c r="BT73" s="121"/>
      <c r="BU73" s="121"/>
      <c r="BV73" s="121"/>
      <c r="BW73" s="121"/>
      <c r="BX73" s="121"/>
      <c r="BY73" s="121"/>
      <c r="BZ73" s="121"/>
      <c r="CA73" s="100"/>
      <c r="CB73" s="100"/>
    </row>
    <row r="74" s="70" customFormat="1" ht="113.1" hidden="1" customHeight="1" spans="1:81">
      <c r="A74" s="100">
        <f t="shared" si="14"/>
        <v>62</v>
      </c>
      <c r="B74" s="91" t="s">
        <v>648</v>
      </c>
      <c r="C74" s="205"/>
      <c r="D74" s="205"/>
      <c r="E74" s="205"/>
      <c r="F74" s="205"/>
      <c r="G74" s="90" t="s">
        <v>84</v>
      </c>
      <c r="H74" s="90" t="s">
        <v>84</v>
      </c>
      <c r="I74" s="90" t="s">
        <v>584</v>
      </c>
      <c r="J74" s="90" t="s">
        <v>233</v>
      </c>
      <c r="K74" s="91" t="s">
        <v>649</v>
      </c>
      <c r="L74" s="90" t="s">
        <v>607</v>
      </c>
      <c r="M74" s="90">
        <v>11000</v>
      </c>
      <c r="N74" s="90"/>
      <c r="O74" s="90"/>
      <c r="P74" s="90">
        <v>11000</v>
      </c>
      <c r="Q74" s="90"/>
      <c r="R74" s="90"/>
      <c r="S74" s="90"/>
      <c r="T74" s="90"/>
      <c r="U74" s="90"/>
      <c r="V74" s="90" t="s">
        <v>431</v>
      </c>
      <c r="W74" s="90" t="s">
        <v>431</v>
      </c>
      <c r="X74" s="90" t="s">
        <v>431</v>
      </c>
      <c r="Y74" s="90" t="s">
        <v>431</v>
      </c>
      <c r="Z74" s="153"/>
      <c r="AA74" s="153"/>
      <c r="AB74" s="154"/>
      <c r="AC74" s="154"/>
      <c r="AD74" s="154"/>
      <c r="AE74" s="162"/>
      <c r="AF74" s="162"/>
      <c r="AG74" s="162"/>
      <c r="AH74" s="162"/>
      <c r="AI74" s="162"/>
      <c r="AJ74" s="162"/>
      <c r="AK74" s="162"/>
      <c r="AL74" s="154"/>
      <c r="AM74" s="154">
        <v>0</v>
      </c>
      <c r="AN74" s="154">
        <v>0</v>
      </c>
      <c r="AO74" s="154"/>
      <c r="AP74" s="154"/>
      <c r="AQ74" s="154"/>
      <c r="AR74" s="154"/>
      <c r="AS74" s="154">
        <v>0</v>
      </c>
      <c r="AT74" s="154">
        <v>0</v>
      </c>
      <c r="AU74" s="154">
        <v>0</v>
      </c>
      <c r="AV74" s="154">
        <v>0</v>
      </c>
      <c r="AW74" s="154">
        <v>0</v>
      </c>
      <c r="AX74" s="154">
        <v>0</v>
      </c>
      <c r="AY74" s="154">
        <v>0</v>
      </c>
      <c r="AZ74" s="154">
        <v>0</v>
      </c>
      <c r="BA74" s="154">
        <v>0</v>
      </c>
      <c r="BB74" s="154">
        <v>0</v>
      </c>
      <c r="BC74" s="154">
        <v>0</v>
      </c>
      <c r="BD74" s="154">
        <v>0</v>
      </c>
      <c r="BE74" s="154">
        <v>0</v>
      </c>
      <c r="BF74" s="154">
        <v>0</v>
      </c>
      <c r="BG74" s="90">
        <v>0</v>
      </c>
      <c r="BH74" s="90">
        <v>0</v>
      </c>
      <c r="BI74" s="90">
        <v>0</v>
      </c>
      <c r="BJ74" s="192">
        <v>0</v>
      </c>
      <c r="BK74" s="91" t="s">
        <v>650</v>
      </c>
      <c r="BL74" s="91"/>
      <c r="BM74" s="90" t="s">
        <v>651</v>
      </c>
      <c r="BN74" s="90" t="s">
        <v>233</v>
      </c>
      <c r="BO74" s="90" t="s">
        <v>652</v>
      </c>
      <c r="BP74" s="90" t="s">
        <v>653</v>
      </c>
      <c r="BQ74" s="90" t="s">
        <v>654</v>
      </c>
      <c r="BR74" s="90"/>
      <c r="BS74" s="205"/>
      <c r="BT74" s="205"/>
      <c r="BU74" s="205"/>
      <c r="BV74" s="205"/>
      <c r="BW74" s="205"/>
      <c r="BX74" s="205"/>
      <c r="BY74" s="205"/>
      <c r="BZ74" s="90"/>
      <c r="CA74" s="277"/>
      <c r="CB74" s="278"/>
      <c r="CC74" s="72"/>
    </row>
    <row r="75" s="70" customFormat="1" ht="76" hidden="1" customHeight="1" spans="1:81">
      <c r="A75" s="100">
        <f t="shared" si="14"/>
        <v>63</v>
      </c>
      <c r="B75" s="91" t="s">
        <v>655</v>
      </c>
      <c r="C75" s="205"/>
      <c r="D75" s="205"/>
      <c r="E75" s="205"/>
      <c r="F75" s="205"/>
      <c r="G75" s="90" t="s">
        <v>84</v>
      </c>
      <c r="H75" s="90" t="s">
        <v>84</v>
      </c>
      <c r="I75" s="90" t="s">
        <v>584</v>
      </c>
      <c r="J75" s="90" t="s">
        <v>491</v>
      </c>
      <c r="K75" s="108" t="s">
        <v>656</v>
      </c>
      <c r="L75" s="90" t="s">
        <v>600</v>
      </c>
      <c r="M75" s="90">
        <v>5000</v>
      </c>
      <c r="N75" s="90"/>
      <c r="O75" s="90"/>
      <c r="P75" s="90"/>
      <c r="Q75" s="90"/>
      <c r="R75" s="90"/>
      <c r="S75" s="90"/>
      <c r="T75" s="90"/>
      <c r="U75" s="100">
        <v>800</v>
      </c>
      <c r="V75" s="90" t="s">
        <v>657</v>
      </c>
      <c r="W75" s="90" t="s">
        <v>657</v>
      </c>
      <c r="X75" s="90" t="s">
        <v>658</v>
      </c>
      <c r="Y75" s="90" t="s">
        <v>659</v>
      </c>
      <c r="Z75" s="153"/>
      <c r="AA75" s="153"/>
      <c r="AB75" s="154"/>
      <c r="AC75" s="154"/>
      <c r="AD75" s="154"/>
      <c r="AE75" s="162"/>
      <c r="AF75" s="162"/>
      <c r="AG75" s="162"/>
      <c r="AH75" s="162"/>
      <c r="AI75" s="162"/>
      <c r="AJ75" s="162"/>
      <c r="AK75" s="162"/>
      <c r="AL75" s="154"/>
      <c r="AM75" s="154">
        <v>0</v>
      </c>
      <c r="AN75" s="154">
        <v>0</v>
      </c>
      <c r="AO75" s="154"/>
      <c r="AP75" s="154"/>
      <c r="AQ75" s="154"/>
      <c r="AR75" s="154"/>
      <c r="AS75" s="154">
        <v>0</v>
      </c>
      <c r="AT75" s="154">
        <v>100</v>
      </c>
      <c r="AU75" s="154">
        <v>100</v>
      </c>
      <c r="AV75" s="154">
        <v>100</v>
      </c>
      <c r="AW75" s="154">
        <v>200</v>
      </c>
      <c r="AX75" s="154">
        <v>150</v>
      </c>
      <c r="AY75" s="154">
        <v>350</v>
      </c>
      <c r="AZ75" s="154">
        <v>100</v>
      </c>
      <c r="BA75" s="154">
        <v>450</v>
      </c>
      <c r="BB75" s="154">
        <v>150</v>
      </c>
      <c r="BC75" s="154">
        <v>600</v>
      </c>
      <c r="BD75" s="154">
        <v>100</v>
      </c>
      <c r="BE75" s="154">
        <v>700</v>
      </c>
      <c r="BF75" s="154">
        <v>50</v>
      </c>
      <c r="BG75" s="90">
        <v>750</v>
      </c>
      <c r="BH75" s="90">
        <v>30</v>
      </c>
      <c r="BI75" s="90">
        <v>780</v>
      </c>
      <c r="BJ75" s="192">
        <f>BI75/U75</f>
        <v>0.975</v>
      </c>
      <c r="BK75" s="91" t="s">
        <v>660</v>
      </c>
      <c r="BL75" s="91"/>
      <c r="BM75" s="90" t="s">
        <v>491</v>
      </c>
      <c r="BN75" s="90" t="s">
        <v>491</v>
      </c>
      <c r="BO75" s="220" t="s">
        <v>503</v>
      </c>
      <c r="BP75" s="100" t="s">
        <v>504</v>
      </c>
      <c r="BQ75" s="100" t="s">
        <v>505</v>
      </c>
      <c r="BR75" s="90"/>
      <c r="BS75" s="205"/>
      <c r="BT75" s="205"/>
      <c r="BU75" s="205"/>
      <c r="BV75" s="205"/>
      <c r="BW75" s="205"/>
      <c r="BX75" s="205"/>
      <c r="BY75" s="205"/>
      <c r="BZ75" s="90"/>
      <c r="CA75" s="277"/>
      <c r="CB75" s="278"/>
      <c r="CC75" s="72"/>
    </row>
    <row r="76" s="70" customFormat="1" ht="62" hidden="1" customHeight="1" spans="1:81">
      <c r="A76" s="100">
        <f t="shared" ref="A76:A87" si="15">ROW()-12</f>
        <v>64</v>
      </c>
      <c r="B76" s="109" t="s">
        <v>661</v>
      </c>
      <c r="C76" s="120"/>
      <c r="D76" s="120"/>
      <c r="E76" s="120"/>
      <c r="F76" s="120"/>
      <c r="G76" s="90" t="s">
        <v>84</v>
      </c>
      <c r="H76" s="90" t="s">
        <v>84</v>
      </c>
      <c r="I76" s="90" t="s">
        <v>584</v>
      </c>
      <c r="J76" s="130" t="s">
        <v>235</v>
      </c>
      <c r="K76" s="105" t="s">
        <v>662</v>
      </c>
      <c r="L76" s="90" t="s">
        <v>663</v>
      </c>
      <c r="M76" s="130">
        <v>1600</v>
      </c>
      <c r="N76" s="130"/>
      <c r="O76" s="130"/>
      <c r="P76" s="132">
        <v>1600</v>
      </c>
      <c r="Q76" s="121"/>
      <c r="R76" s="121"/>
      <c r="S76" s="121"/>
      <c r="T76" s="121"/>
      <c r="U76" s="100">
        <v>500</v>
      </c>
      <c r="V76" s="149" t="s">
        <v>431</v>
      </c>
      <c r="W76" s="149" t="s">
        <v>431</v>
      </c>
      <c r="X76" s="149" t="s">
        <v>664</v>
      </c>
      <c r="Y76" s="149" t="s">
        <v>665</v>
      </c>
      <c r="Z76" s="158">
        <v>7</v>
      </c>
      <c r="AA76" s="158">
        <v>12</v>
      </c>
      <c r="AB76" s="158"/>
      <c r="AC76" s="158"/>
      <c r="AD76" s="158"/>
      <c r="AE76" s="158"/>
      <c r="AF76" s="155"/>
      <c r="AG76" s="155"/>
      <c r="AH76" s="155"/>
      <c r="AI76" s="155"/>
      <c r="AJ76" s="155"/>
      <c r="AK76" s="155"/>
      <c r="AL76" s="158"/>
      <c r="AM76" s="158">
        <v>45</v>
      </c>
      <c r="AN76" s="158">
        <v>45</v>
      </c>
      <c r="AO76" s="158"/>
      <c r="AP76" s="158"/>
      <c r="AQ76" s="158"/>
      <c r="AR76" s="158"/>
      <c r="AS76" s="158">
        <v>90</v>
      </c>
      <c r="AT76" s="158">
        <v>40</v>
      </c>
      <c r="AU76" s="158">
        <v>130</v>
      </c>
      <c r="AV76" s="158">
        <v>40</v>
      </c>
      <c r="AW76" s="158">
        <v>170</v>
      </c>
      <c r="AX76" s="158">
        <v>40</v>
      </c>
      <c r="AY76" s="158">
        <v>210</v>
      </c>
      <c r="AZ76" s="158">
        <v>50</v>
      </c>
      <c r="BA76" s="158">
        <v>260</v>
      </c>
      <c r="BB76" s="158">
        <v>50</v>
      </c>
      <c r="BC76" s="158">
        <v>310</v>
      </c>
      <c r="BD76" s="158">
        <v>0</v>
      </c>
      <c r="BE76" s="158">
        <v>310</v>
      </c>
      <c r="BF76" s="158">
        <v>90</v>
      </c>
      <c r="BG76" s="100">
        <v>400</v>
      </c>
      <c r="BH76" s="100">
        <v>50</v>
      </c>
      <c r="BI76" s="100">
        <v>450</v>
      </c>
      <c r="BJ76" s="204">
        <f>BI76/U76</f>
        <v>0.9</v>
      </c>
      <c r="BK76" s="103" t="s">
        <v>666</v>
      </c>
      <c r="BL76" s="111"/>
      <c r="BM76" s="107" t="s">
        <v>246</v>
      </c>
      <c r="BN76" s="100" t="s">
        <v>235</v>
      </c>
      <c r="BO76" s="100" t="s">
        <v>247</v>
      </c>
      <c r="BP76" s="100" t="s">
        <v>248</v>
      </c>
      <c r="BQ76" s="100" t="s">
        <v>249</v>
      </c>
      <c r="BR76" s="100"/>
      <c r="BS76" s="100"/>
      <c r="BT76" s="100"/>
      <c r="BU76" s="100"/>
      <c r="BV76" s="100"/>
      <c r="BW76" s="100"/>
      <c r="BX76" s="100"/>
      <c r="BY76" s="100"/>
      <c r="BZ76" s="100"/>
      <c r="CA76" s="277"/>
      <c r="CB76" s="278"/>
      <c r="CC76" s="72"/>
    </row>
    <row r="77" s="70" customFormat="1" ht="71" hidden="1" customHeight="1" spans="1:81">
      <c r="A77" s="100">
        <f t="shared" si="15"/>
        <v>65</v>
      </c>
      <c r="B77" s="109" t="s">
        <v>667</v>
      </c>
      <c r="C77" s="120"/>
      <c r="D77" s="120"/>
      <c r="E77" s="120"/>
      <c r="F77" s="120"/>
      <c r="G77" s="90" t="s">
        <v>84</v>
      </c>
      <c r="H77" s="90" t="s">
        <v>84</v>
      </c>
      <c r="I77" s="90" t="s">
        <v>584</v>
      </c>
      <c r="J77" s="130" t="s">
        <v>235</v>
      </c>
      <c r="K77" s="102" t="s">
        <v>668</v>
      </c>
      <c r="L77" s="90" t="s">
        <v>663</v>
      </c>
      <c r="M77" s="100">
        <v>5000</v>
      </c>
      <c r="N77" s="100"/>
      <c r="O77" s="100"/>
      <c r="P77" s="100">
        <v>5000</v>
      </c>
      <c r="Q77" s="121"/>
      <c r="R77" s="121"/>
      <c r="S77" s="121"/>
      <c r="T77" s="121"/>
      <c r="U77" s="121"/>
      <c r="V77" s="125" t="s">
        <v>431</v>
      </c>
      <c r="W77" s="125" t="s">
        <v>431</v>
      </c>
      <c r="X77" s="125" t="s">
        <v>431</v>
      </c>
      <c r="Y77" s="125" t="s">
        <v>431</v>
      </c>
      <c r="Z77" s="158"/>
      <c r="AA77" s="158"/>
      <c r="AB77" s="158"/>
      <c r="AC77" s="158"/>
      <c r="AD77" s="158"/>
      <c r="AE77" s="158"/>
      <c r="AF77" s="155"/>
      <c r="AG77" s="155"/>
      <c r="AH77" s="155"/>
      <c r="AI77" s="155"/>
      <c r="AJ77" s="155"/>
      <c r="AK77" s="155"/>
      <c r="AL77" s="158"/>
      <c r="AM77" s="158">
        <v>0</v>
      </c>
      <c r="AN77" s="158">
        <v>0</v>
      </c>
      <c r="AO77" s="158"/>
      <c r="AP77" s="158"/>
      <c r="AQ77" s="158"/>
      <c r="AR77" s="158"/>
      <c r="AS77" s="158">
        <v>0</v>
      </c>
      <c r="AT77" s="158">
        <v>0</v>
      </c>
      <c r="AU77" s="158">
        <v>0</v>
      </c>
      <c r="AV77" s="158">
        <v>0</v>
      </c>
      <c r="AW77" s="158">
        <v>0</v>
      </c>
      <c r="AX77" s="158">
        <v>0</v>
      </c>
      <c r="AY77" s="158">
        <v>0</v>
      </c>
      <c r="AZ77" s="158">
        <v>0</v>
      </c>
      <c r="BA77" s="158">
        <v>0</v>
      </c>
      <c r="BB77" s="158">
        <v>0</v>
      </c>
      <c r="BC77" s="158">
        <v>0</v>
      </c>
      <c r="BD77" s="158">
        <v>0</v>
      </c>
      <c r="BE77" s="158">
        <v>0</v>
      </c>
      <c r="BF77" s="158">
        <v>0</v>
      </c>
      <c r="BG77" s="100">
        <v>0</v>
      </c>
      <c r="BH77" s="100">
        <v>0</v>
      </c>
      <c r="BI77" s="100">
        <v>0</v>
      </c>
      <c r="BJ77" s="204">
        <v>0</v>
      </c>
      <c r="BK77" s="103" t="s">
        <v>669</v>
      </c>
      <c r="BL77" s="111"/>
      <c r="BM77" s="107" t="s">
        <v>246</v>
      </c>
      <c r="BN77" s="100" t="s">
        <v>235</v>
      </c>
      <c r="BO77" s="100" t="s">
        <v>247</v>
      </c>
      <c r="BP77" s="100" t="s">
        <v>248</v>
      </c>
      <c r="BQ77" s="100" t="s">
        <v>249</v>
      </c>
      <c r="BR77" s="100"/>
      <c r="BS77" s="100"/>
      <c r="BT77" s="100"/>
      <c r="BU77" s="100"/>
      <c r="BV77" s="100"/>
      <c r="BW77" s="100"/>
      <c r="BX77" s="100"/>
      <c r="BY77" s="100"/>
      <c r="BZ77" s="100"/>
      <c r="CA77" s="277"/>
      <c r="CB77" s="278"/>
      <c r="CC77" s="72"/>
    </row>
    <row r="78" s="72" customFormat="1" ht="111" hidden="1" customHeight="1" spans="1:80">
      <c r="A78" s="100">
        <f t="shared" si="15"/>
        <v>66</v>
      </c>
      <c r="B78" s="110" t="s">
        <v>670</v>
      </c>
      <c r="C78" s="102"/>
      <c r="D78" s="102"/>
      <c r="E78" s="102"/>
      <c r="F78" s="102"/>
      <c r="G78" s="90" t="s">
        <v>84</v>
      </c>
      <c r="H78" s="90" t="s">
        <v>84</v>
      </c>
      <c r="I78" s="90" t="s">
        <v>584</v>
      </c>
      <c r="J78" s="126" t="s">
        <v>251</v>
      </c>
      <c r="K78" s="91" t="s">
        <v>671</v>
      </c>
      <c r="L78" s="90" t="s">
        <v>607</v>
      </c>
      <c r="M78" s="100">
        <v>37000</v>
      </c>
      <c r="N78" s="100"/>
      <c r="O78" s="100"/>
      <c r="P78" s="100"/>
      <c r="Q78" s="100"/>
      <c r="R78" s="100"/>
      <c r="S78" s="100"/>
      <c r="T78" s="100"/>
      <c r="U78" s="100"/>
      <c r="V78" s="126" t="s">
        <v>672</v>
      </c>
      <c r="W78" s="126" t="s">
        <v>673</v>
      </c>
      <c r="X78" s="126" t="s">
        <v>674</v>
      </c>
      <c r="Y78" s="126" t="s">
        <v>484</v>
      </c>
      <c r="Z78" s="158"/>
      <c r="AA78" s="158"/>
      <c r="AB78" s="158"/>
      <c r="AC78" s="158"/>
      <c r="AD78" s="158"/>
      <c r="AE78" s="158"/>
      <c r="AF78" s="155"/>
      <c r="AG78" s="155"/>
      <c r="AH78" s="155"/>
      <c r="AI78" s="155"/>
      <c r="AJ78" s="155"/>
      <c r="AK78" s="155"/>
      <c r="AL78" s="158"/>
      <c r="AM78" s="158">
        <v>0</v>
      </c>
      <c r="AN78" s="158">
        <v>0</v>
      </c>
      <c r="AO78" s="158"/>
      <c r="AP78" s="158"/>
      <c r="AQ78" s="158"/>
      <c r="AR78" s="158"/>
      <c r="AS78" s="158">
        <v>0</v>
      </c>
      <c r="AT78" s="158">
        <v>0</v>
      </c>
      <c r="AU78" s="158">
        <v>0</v>
      </c>
      <c r="AV78" s="158">
        <v>0</v>
      </c>
      <c r="AW78" s="158">
        <v>0</v>
      </c>
      <c r="AX78" s="158">
        <v>0</v>
      </c>
      <c r="AY78" s="158">
        <v>0</v>
      </c>
      <c r="AZ78" s="158">
        <v>0</v>
      </c>
      <c r="BA78" s="158">
        <v>0</v>
      </c>
      <c r="BB78" s="158">
        <v>0</v>
      </c>
      <c r="BC78" s="158">
        <v>0</v>
      </c>
      <c r="BD78" s="158">
        <v>0</v>
      </c>
      <c r="BE78" s="158">
        <v>0</v>
      </c>
      <c r="BF78" s="158">
        <v>0</v>
      </c>
      <c r="BG78" s="100">
        <v>0</v>
      </c>
      <c r="BH78" s="100">
        <v>0</v>
      </c>
      <c r="BI78" s="100">
        <v>0</v>
      </c>
      <c r="BJ78" s="204">
        <v>0</v>
      </c>
      <c r="BK78" s="91" t="s">
        <v>431</v>
      </c>
      <c r="BL78" s="258" t="s">
        <v>675</v>
      </c>
      <c r="BM78" s="126" t="s">
        <v>566</v>
      </c>
      <c r="BN78" s="126" t="s">
        <v>251</v>
      </c>
      <c r="BO78" s="126" t="s">
        <v>676</v>
      </c>
      <c r="BP78" s="272" t="s">
        <v>677</v>
      </c>
      <c r="BQ78" s="100" t="s">
        <v>678</v>
      </c>
      <c r="BR78" s="100"/>
      <c r="BS78" s="201"/>
      <c r="BT78" s="201"/>
      <c r="BU78" s="201"/>
      <c r="BV78" s="201"/>
      <c r="BW78" s="201"/>
      <c r="BX78" s="201"/>
      <c r="BY78" s="201"/>
      <c r="BZ78" s="272"/>
      <c r="CA78" s="100"/>
      <c r="CB78" s="100" t="s">
        <v>251</v>
      </c>
    </row>
    <row r="79" s="72" customFormat="1" ht="126" hidden="1" customHeight="1" spans="1:80">
      <c r="A79" s="100">
        <f t="shared" si="15"/>
        <v>67</v>
      </c>
      <c r="B79" s="231" t="s">
        <v>679</v>
      </c>
      <c r="C79" s="102"/>
      <c r="D79" s="102"/>
      <c r="E79" s="102"/>
      <c r="F79" s="102"/>
      <c r="G79" s="90" t="s">
        <v>84</v>
      </c>
      <c r="H79" s="90" t="s">
        <v>84</v>
      </c>
      <c r="I79" s="90" t="s">
        <v>584</v>
      </c>
      <c r="J79" s="126" t="s">
        <v>266</v>
      </c>
      <c r="K79" s="91" t="s">
        <v>680</v>
      </c>
      <c r="L79" s="90" t="s">
        <v>140</v>
      </c>
      <c r="M79" s="90">
        <v>10000</v>
      </c>
      <c r="N79" s="90"/>
      <c r="O79" s="90"/>
      <c r="P79" s="90">
        <v>10000</v>
      </c>
      <c r="Q79" s="100"/>
      <c r="R79" s="100"/>
      <c r="S79" s="90"/>
      <c r="T79" s="100"/>
      <c r="U79" s="100">
        <v>3500</v>
      </c>
      <c r="V79" s="90" t="s">
        <v>681</v>
      </c>
      <c r="W79" s="90" t="s">
        <v>682</v>
      </c>
      <c r="X79" s="90" t="s">
        <v>683</v>
      </c>
      <c r="Y79" s="90" t="s">
        <v>684</v>
      </c>
      <c r="Z79" s="153">
        <v>1</v>
      </c>
      <c r="AA79" s="153">
        <v>12</v>
      </c>
      <c r="AB79" s="158"/>
      <c r="AC79" s="158"/>
      <c r="AD79" s="158"/>
      <c r="AE79" s="158"/>
      <c r="AF79" s="155"/>
      <c r="AG79" s="155"/>
      <c r="AH79" s="155"/>
      <c r="AI79" s="155"/>
      <c r="AJ79" s="155"/>
      <c r="AK79" s="155"/>
      <c r="AL79" s="158"/>
      <c r="AM79" s="158">
        <v>300</v>
      </c>
      <c r="AN79" s="158">
        <v>300</v>
      </c>
      <c r="AO79" s="158"/>
      <c r="AP79" s="158"/>
      <c r="AQ79" s="158"/>
      <c r="AR79" s="158"/>
      <c r="AS79" s="158">
        <v>600</v>
      </c>
      <c r="AT79" s="158">
        <v>320</v>
      </c>
      <c r="AU79" s="158">
        <v>920</v>
      </c>
      <c r="AV79" s="158">
        <v>300</v>
      </c>
      <c r="AW79" s="158">
        <v>1220</v>
      </c>
      <c r="AX79" s="158">
        <v>350</v>
      </c>
      <c r="AY79" s="158">
        <v>1570</v>
      </c>
      <c r="AZ79" s="158">
        <v>360</v>
      </c>
      <c r="BA79" s="158">
        <v>1930</v>
      </c>
      <c r="BB79" s="158">
        <v>350</v>
      </c>
      <c r="BC79" s="158">
        <v>2280</v>
      </c>
      <c r="BD79" s="158">
        <v>300</v>
      </c>
      <c r="BE79" s="158">
        <v>2580</v>
      </c>
      <c r="BF79" s="158">
        <v>350</v>
      </c>
      <c r="BG79" s="100">
        <v>2930</v>
      </c>
      <c r="BH79" s="100">
        <v>200</v>
      </c>
      <c r="BI79" s="100">
        <v>3130</v>
      </c>
      <c r="BJ79" s="204">
        <f>BI79/U79</f>
        <v>0.894285714285714</v>
      </c>
      <c r="BK79" s="205" t="s">
        <v>685</v>
      </c>
      <c r="BL79" s="111"/>
      <c r="BM79" s="90" t="s">
        <v>686</v>
      </c>
      <c r="BN79" s="100" t="s">
        <v>266</v>
      </c>
      <c r="BO79" s="90" t="s">
        <v>276</v>
      </c>
      <c r="BP79" s="100" t="s">
        <v>277</v>
      </c>
      <c r="BQ79" s="100" t="s">
        <v>687</v>
      </c>
      <c r="BR79" s="90"/>
      <c r="BS79" s="100"/>
      <c r="BT79" s="100"/>
      <c r="BU79" s="100"/>
      <c r="BV79" s="100"/>
      <c r="BW79" s="100"/>
      <c r="BX79" s="100"/>
      <c r="BY79" s="100"/>
      <c r="BZ79" s="100"/>
      <c r="CA79" s="100"/>
      <c r="CB79" s="100"/>
    </row>
    <row r="80" s="70" customFormat="1" ht="60" hidden="1" customHeight="1" spans="1:81">
      <c r="A80" s="100">
        <f t="shared" si="15"/>
        <v>68</v>
      </c>
      <c r="B80" s="108" t="s">
        <v>688</v>
      </c>
      <c r="C80" s="125"/>
      <c r="D80" s="125"/>
      <c r="E80" s="125"/>
      <c r="F80" s="125"/>
      <c r="G80" s="125" t="s">
        <v>84</v>
      </c>
      <c r="H80" s="125" t="s">
        <v>84</v>
      </c>
      <c r="I80" s="90" t="s">
        <v>584</v>
      </c>
      <c r="J80" s="125" t="s">
        <v>373</v>
      </c>
      <c r="K80" s="108" t="s">
        <v>689</v>
      </c>
      <c r="L80" s="125" t="s">
        <v>628</v>
      </c>
      <c r="M80" s="125">
        <v>15000</v>
      </c>
      <c r="N80" s="125"/>
      <c r="O80" s="125"/>
      <c r="P80" s="125"/>
      <c r="Q80" s="125"/>
      <c r="R80" s="125"/>
      <c r="S80" s="125"/>
      <c r="T80" s="125"/>
      <c r="U80" s="125">
        <v>300</v>
      </c>
      <c r="V80" s="125" t="s">
        <v>690</v>
      </c>
      <c r="W80" s="125" t="s">
        <v>691</v>
      </c>
      <c r="X80" s="125" t="s">
        <v>692</v>
      </c>
      <c r="Y80" s="125" t="s">
        <v>693</v>
      </c>
      <c r="Z80" s="249"/>
      <c r="AA80" s="249"/>
      <c r="AB80" s="249"/>
      <c r="AC80" s="249"/>
      <c r="AD80" s="249"/>
      <c r="AE80" s="249"/>
      <c r="AF80" s="249"/>
      <c r="AG80" s="249"/>
      <c r="AH80" s="249"/>
      <c r="AI80" s="249"/>
      <c r="AJ80" s="249"/>
      <c r="AK80" s="249"/>
      <c r="AL80" s="249"/>
      <c r="AM80" s="249">
        <v>30</v>
      </c>
      <c r="AN80" s="249">
        <v>0</v>
      </c>
      <c r="AO80" s="249"/>
      <c r="AP80" s="249"/>
      <c r="AQ80" s="249"/>
      <c r="AR80" s="249"/>
      <c r="AS80" s="249">
        <v>30</v>
      </c>
      <c r="AT80" s="249">
        <v>20</v>
      </c>
      <c r="AU80" s="249">
        <v>50</v>
      </c>
      <c r="AV80" s="249">
        <v>10</v>
      </c>
      <c r="AW80" s="249">
        <v>60</v>
      </c>
      <c r="AX80" s="249">
        <v>0</v>
      </c>
      <c r="AY80" s="249">
        <v>60</v>
      </c>
      <c r="AZ80" s="249">
        <v>0</v>
      </c>
      <c r="BA80" s="249">
        <v>60</v>
      </c>
      <c r="BB80" s="249">
        <v>0</v>
      </c>
      <c r="BC80" s="249">
        <v>60</v>
      </c>
      <c r="BD80" s="249">
        <v>0</v>
      </c>
      <c r="BE80" s="249">
        <v>60</v>
      </c>
      <c r="BF80" s="249">
        <v>0</v>
      </c>
      <c r="BG80" s="125">
        <v>60</v>
      </c>
      <c r="BH80" s="125">
        <v>0</v>
      </c>
      <c r="BI80" s="125">
        <v>60</v>
      </c>
      <c r="BJ80" s="256">
        <f>BI80/U80</f>
        <v>0.2</v>
      </c>
      <c r="BK80" s="108" t="s">
        <v>694</v>
      </c>
      <c r="BL80" s="108" t="s">
        <v>695</v>
      </c>
      <c r="BM80" s="125" t="s">
        <v>696</v>
      </c>
      <c r="BN80" s="125" t="s">
        <v>696</v>
      </c>
      <c r="BO80" s="224" t="s">
        <v>383</v>
      </c>
      <c r="BP80" s="125" t="s">
        <v>384</v>
      </c>
      <c r="BQ80" s="125" t="s">
        <v>385</v>
      </c>
      <c r="BR80" s="271"/>
      <c r="BS80" s="271" t="s">
        <v>697</v>
      </c>
      <c r="BT80" s="147"/>
      <c r="BU80" s="271"/>
      <c r="BV80" s="271"/>
      <c r="BW80" s="271"/>
      <c r="BX80" s="271"/>
      <c r="BY80" s="271"/>
      <c r="BZ80" s="271"/>
      <c r="CA80" s="277"/>
      <c r="CB80" s="278"/>
      <c r="CC80" s="72"/>
    </row>
    <row r="81" s="72" customFormat="1" ht="57" hidden="1" customHeight="1" spans="1:80">
      <c r="A81" s="100">
        <f t="shared" si="15"/>
        <v>69</v>
      </c>
      <c r="B81" s="91" t="s">
        <v>698</v>
      </c>
      <c r="C81" s="102"/>
      <c r="D81" s="102"/>
      <c r="E81" s="102"/>
      <c r="F81" s="102"/>
      <c r="G81" s="90" t="s">
        <v>84</v>
      </c>
      <c r="H81" s="90" t="s">
        <v>84</v>
      </c>
      <c r="I81" s="90" t="s">
        <v>584</v>
      </c>
      <c r="J81" s="100" t="s">
        <v>190</v>
      </c>
      <c r="K81" s="91" t="s">
        <v>699</v>
      </c>
      <c r="L81" s="90" t="s">
        <v>607</v>
      </c>
      <c r="M81" s="100">
        <v>40000</v>
      </c>
      <c r="N81" s="100"/>
      <c r="O81" s="100"/>
      <c r="P81" s="100"/>
      <c r="Q81" s="100"/>
      <c r="R81" s="100"/>
      <c r="S81" s="100"/>
      <c r="T81" s="100"/>
      <c r="U81" s="100"/>
      <c r="V81" s="90" t="s">
        <v>431</v>
      </c>
      <c r="W81" s="90" t="s">
        <v>431</v>
      </c>
      <c r="X81" s="90" t="s">
        <v>431</v>
      </c>
      <c r="Y81" s="90" t="s">
        <v>431</v>
      </c>
      <c r="Z81" s="153"/>
      <c r="AA81" s="153"/>
      <c r="AB81" s="154"/>
      <c r="AC81" s="154"/>
      <c r="AD81" s="154"/>
      <c r="AE81" s="154"/>
      <c r="AF81" s="155"/>
      <c r="AG81" s="155"/>
      <c r="AH81" s="155"/>
      <c r="AI81" s="155"/>
      <c r="AJ81" s="155"/>
      <c r="AK81" s="155"/>
      <c r="AL81" s="158"/>
      <c r="AM81" s="158">
        <v>0</v>
      </c>
      <c r="AN81" s="158">
        <v>0</v>
      </c>
      <c r="AO81" s="158"/>
      <c r="AP81" s="158"/>
      <c r="AQ81" s="158"/>
      <c r="AR81" s="158"/>
      <c r="AS81" s="158">
        <v>0</v>
      </c>
      <c r="AT81" s="158">
        <v>0</v>
      </c>
      <c r="AU81" s="158">
        <v>0</v>
      </c>
      <c r="AV81" s="158">
        <v>0</v>
      </c>
      <c r="AW81" s="158">
        <v>0</v>
      </c>
      <c r="AX81" s="158">
        <v>0</v>
      </c>
      <c r="AY81" s="158">
        <v>0</v>
      </c>
      <c r="AZ81" s="158">
        <v>0</v>
      </c>
      <c r="BA81" s="158">
        <v>0</v>
      </c>
      <c r="BB81" s="158">
        <v>0</v>
      </c>
      <c r="BC81" s="158">
        <v>0</v>
      </c>
      <c r="BD81" s="158">
        <v>0</v>
      </c>
      <c r="BE81" s="158">
        <v>0</v>
      </c>
      <c r="BF81" s="158">
        <v>0</v>
      </c>
      <c r="BG81" s="100">
        <v>0</v>
      </c>
      <c r="BH81" s="100">
        <v>0</v>
      </c>
      <c r="BI81" s="100">
        <v>0</v>
      </c>
      <c r="BJ81" s="204">
        <v>0</v>
      </c>
      <c r="BK81" s="205"/>
      <c r="BL81" s="111"/>
      <c r="BM81" s="90"/>
      <c r="BN81" s="100" t="s">
        <v>700</v>
      </c>
      <c r="BO81" s="90" t="s">
        <v>111</v>
      </c>
      <c r="BP81" s="100" t="s">
        <v>635</v>
      </c>
      <c r="BQ81" s="100" t="s">
        <v>202</v>
      </c>
      <c r="BR81" s="90"/>
      <c r="BS81" s="100"/>
      <c r="BT81" s="100"/>
      <c r="BU81" s="100"/>
      <c r="BV81" s="100"/>
      <c r="BW81" s="100"/>
      <c r="BX81" s="100"/>
      <c r="BY81" s="100"/>
      <c r="BZ81" s="100"/>
      <c r="CA81" s="100"/>
      <c r="CB81" s="90"/>
    </row>
    <row r="82" s="72" customFormat="1" ht="69" hidden="1" customHeight="1" spans="1:80">
      <c r="A82" s="100">
        <f t="shared" si="15"/>
        <v>70</v>
      </c>
      <c r="B82" s="91" t="s">
        <v>701</v>
      </c>
      <c r="C82" s="102"/>
      <c r="D82" s="102"/>
      <c r="E82" s="102"/>
      <c r="F82" s="102"/>
      <c r="G82" s="90" t="s">
        <v>84</v>
      </c>
      <c r="H82" s="90" t="s">
        <v>84</v>
      </c>
      <c r="I82" s="90" t="s">
        <v>584</v>
      </c>
      <c r="J82" s="100" t="s">
        <v>150</v>
      </c>
      <c r="K82" s="91" t="s">
        <v>702</v>
      </c>
      <c r="L82" s="90" t="s">
        <v>607</v>
      </c>
      <c r="M82" s="100">
        <v>360000</v>
      </c>
      <c r="N82" s="100"/>
      <c r="O82" s="100"/>
      <c r="P82" s="100"/>
      <c r="Q82" s="100"/>
      <c r="R82" s="100"/>
      <c r="S82" s="100"/>
      <c r="T82" s="100"/>
      <c r="U82" s="100"/>
      <c r="V82" s="90" t="s">
        <v>431</v>
      </c>
      <c r="W82" s="90" t="s">
        <v>431</v>
      </c>
      <c r="X82" s="90" t="s">
        <v>431</v>
      </c>
      <c r="Y82" s="90" t="s">
        <v>431</v>
      </c>
      <c r="Z82" s="153"/>
      <c r="AA82" s="153"/>
      <c r="AB82" s="154"/>
      <c r="AC82" s="154"/>
      <c r="AD82" s="154"/>
      <c r="AE82" s="154"/>
      <c r="AF82" s="155"/>
      <c r="AG82" s="155"/>
      <c r="AH82" s="155"/>
      <c r="AI82" s="155"/>
      <c r="AJ82" s="155"/>
      <c r="AK82" s="155"/>
      <c r="AL82" s="158"/>
      <c r="AM82" s="158">
        <v>0</v>
      </c>
      <c r="AN82" s="158">
        <v>0</v>
      </c>
      <c r="AO82" s="158"/>
      <c r="AP82" s="158"/>
      <c r="AQ82" s="158"/>
      <c r="AR82" s="158"/>
      <c r="AS82" s="158">
        <v>0</v>
      </c>
      <c r="AT82" s="158">
        <v>0</v>
      </c>
      <c r="AU82" s="158">
        <v>0</v>
      </c>
      <c r="AV82" s="158">
        <v>0</v>
      </c>
      <c r="AW82" s="158">
        <v>0</v>
      </c>
      <c r="AX82" s="158">
        <v>0</v>
      </c>
      <c r="AY82" s="158">
        <v>0</v>
      </c>
      <c r="AZ82" s="158">
        <v>0</v>
      </c>
      <c r="BA82" s="158">
        <v>0</v>
      </c>
      <c r="BB82" s="158">
        <v>0</v>
      </c>
      <c r="BC82" s="158">
        <v>0</v>
      </c>
      <c r="BD82" s="158">
        <v>0</v>
      </c>
      <c r="BE82" s="158">
        <v>0</v>
      </c>
      <c r="BF82" s="158">
        <v>0</v>
      </c>
      <c r="BG82" s="100">
        <v>0</v>
      </c>
      <c r="BH82" s="100">
        <v>0</v>
      </c>
      <c r="BI82" s="100">
        <v>0</v>
      </c>
      <c r="BJ82" s="204">
        <v>0</v>
      </c>
      <c r="BK82" s="205"/>
      <c r="BL82" s="111"/>
      <c r="BM82" s="90"/>
      <c r="BN82" s="100" t="s">
        <v>700</v>
      </c>
      <c r="BO82" s="90" t="s">
        <v>111</v>
      </c>
      <c r="BP82" s="100" t="s">
        <v>635</v>
      </c>
      <c r="BQ82" s="100" t="s">
        <v>202</v>
      </c>
      <c r="BR82" s="90"/>
      <c r="BS82" s="100"/>
      <c r="BT82" s="100"/>
      <c r="BU82" s="100"/>
      <c r="BV82" s="100"/>
      <c r="BW82" s="100"/>
      <c r="BX82" s="100"/>
      <c r="BY82" s="100"/>
      <c r="BZ82" s="100"/>
      <c r="CA82" s="100"/>
      <c r="CB82" s="90"/>
    </row>
    <row r="83" s="72" customFormat="1" ht="57" hidden="1" customHeight="1" spans="1:80">
      <c r="A83" s="100">
        <f t="shared" si="15"/>
        <v>71</v>
      </c>
      <c r="B83" s="91" t="s">
        <v>703</v>
      </c>
      <c r="C83" s="102"/>
      <c r="D83" s="102"/>
      <c r="E83" s="102"/>
      <c r="F83" s="102"/>
      <c r="G83" s="90" t="s">
        <v>84</v>
      </c>
      <c r="H83" s="90" t="s">
        <v>84</v>
      </c>
      <c r="I83" s="90" t="s">
        <v>584</v>
      </c>
      <c r="J83" s="100" t="s">
        <v>190</v>
      </c>
      <c r="K83" s="91" t="s">
        <v>704</v>
      </c>
      <c r="L83" s="90" t="s">
        <v>607</v>
      </c>
      <c r="M83" s="100">
        <v>40000</v>
      </c>
      <c r="N83" s="100"/>
      <c r="O83" s="100"/>
      <c r="P83" s="100"/>
      <c r="Q83" s="100"/>
      <c r="R83" s="100"/>
      <c r="S83" s="100"/>
      <c r="T83" s="100"/>
      <c r="U83" s="100"/>
      <c r="V83" s="90" t="s">
        <v>431</v>
      </c>
      <c r="W83" s="90" t="s">
        <v>431</v>
      </c>
      <c r="X83" s="90" t="s">
        <v>431</v>
      </c>
      <c r="Y83" s="90" t="s">
        <v>431</v>
      </c>
      <c r="Z83" s="153"/>
      <c r="AA83" s="153"/>
      <c r="AB83" s="154"/>
      <c r="AC83" s="154"/>
      <c r="AD83" s="154"/>
      <c r="AE83" s="154"/>
      <c r="AF83" s="155"/>
      <c r="AG83" s="155"/>
      <c r="AH83" s="155"/>
      <c r="AI83" s="155"/>
      <c r="AJ83" s="155"/>
      <c r="AK83" s="155"/>
      <c r="AL83" s="158"/>
      <c r="AM83" s="158">
        <v>0</v>
      </c>
      <c r="AN83" s="158">
        <v>0</v>
      </c>
      <c r="AO83" s="158"/>
      <c r="AP83" s="158"/>
      <c r="AQ83" s="158"/>
      <c r="AR83" s="158"/>
      <c r="AS83" s="158">
        <v>0</v>
      </c>
      <c r="AT83" s="158">
        <v>0</v>
      </c>
      <c r="AU83" s="158">
        <v>0</v>
      </c>
      <c r="AV83" s="158">
        <v>0</v>
      </c>
      <c r="AW83" s="158">
        <v>0</v>
      </c>
      <c r="AX83" s="158">
        <v>0</v>
      </c>
      <c r="AY83" s="158">
        <v>0</v>
      </c>
      <c r="AZ83" s="158">
        <v>0</v>
      </c>
      <c r="BA83" s="158">
        <v>0</v>
      </c>
      <c r="BB83" s="158">
        <v>0</v>
      </c>
      <c r="BC83" s="158">
        <v>0</v>
      </c>
      <c r="BD83" s="158">
        <v>0</v>
      </c>
      <c r="BE83" s="158">
        <v>0</v>
      </c>
      <c r="BF83" s="158">
        <v>0</v>
      </c>
      <c r="BG83" s="100">
        <v>0</v>
      </c>
      <c r="BH83" s="100">
        <v>0</v>
      </c>
      <c r="BI83" s="100">
        <v>0</v>
      </c>
      <c r="BJ83" s="204">
        <v>0</v>
      </c>
      <c r="BK83" s="205"/>
      <c r="BL83" s="91"/>
      <c r="BM83" s="90"/>
      <c r="BN83" s="100" t="s">
        <v>700</v>
      </c>
      <c r="BO83" s="90" t="s">
        <v>111</v>
      </c>
      <c r="BP83" s="100" t="s">
        <v>635</v>
      </c>
      <c r="BQ83" s="100" t="s">
        <v>202</v>
      </c>
      <c r="BR83" s="90"/>
      <c r="BS83" s="100"/>
      <c r="BT83" s="100"/>
      <c r="BU83" s="100"/>
      <c r="BV83" s="100"/>
      <c r="BW83" s="100"/>
      <c r="BX83" s="100"/>
      <c r="BY83" s="100"/>
      <c r="BZ83" s="100"/>
      <c r="CA83" s="100"/>
      <c r="CB83" s="90"/>
    </row>
    <row r="84" s="72" customFormat="1" ht="57" hidden="1" customHeight="1" spans="1:80">
      <c r="A84" s="100">
        <f t="shared" si="15"/>
        <v>72</v>
      </c>
      <c r="B84" s="91" t="s">
        <v>705</v>
      </c>
      <c r="C84" s="102"/>
      <c r="D84" s="102"/>
      <c r="E84" s="102"/>
      <c r="F84" s="102"/>
      <c r="G84" s="90" t="s">
        <v>84</v>
      </c>
      <c r="H84" s="90" t="s">
        <v>84</v>
      </c>
      <c r="I84" s="90" t="s">
        <v>584</v>
      </c>
      <c r="J84" s="100" t="s">
        <v>251</v>
      </c>
      <c r="K84" s="91" t="s">
        <v>706</v>
      </c>
      <c r="L84" s="90" t="s">
        <v>607</v>
      </c>
      <c r="M84" s="100">
        <v>40000</v>
      </c>
      <c r="N84" s="100"/>
      <c r="O84" s="100"/>
      <c r="P84" s="100"/>
      <c r="Q84" s="100"/>
      <c r="R84" s="100"/>
      <c r="S84" s="100"/>
      <c r="T84" s="100"/>
      <c r="U84" s="100"/>
      <c r="V84" s="90" t="s">
        <v>431</v>
      </c>
      <c r="W84" s="90" t="s">
        <v>431</v>
      </c>
      <c r="X84" s="90" t="s">
        <v>431</v>
      </c>
      <c r="Y84" s="90" t="s">
        <v>431</v>
      </c>
      <c r="Z84" s="153"/>
      <c r="AA84" s="153"/>
      <c r="AB84" s="154"/>
      <c r="AC84" s="154"/>
      <c r="AD84" s="154"/>
      <c r="AE84" s="154"/>
      <c r="AF84" s="155"/>
      <c r="AG84" s="155"/>
      <c r="AH84" s="155"/>
      <c r="AI84" s="155"/>
      <c r="AJ84" s="155"/>
      <c r="AK84" s="155"/>
      <c r="AL84" s="158"/>
      <c r="AM84" s="158">
        <v>0</v>
      </c>
      <c r="AN84" s="158">
        <v>0</v>
      </c>
      <c r="AO84" s="158"/>
      <c r="AP84" s="158"/>
      <c r="AQ84" s="158"/>
      <c r="AR84" s="158"/>
      <c r="AS84" s="158">
        <v>0</v>
      </c>
      <c r="AT84" s="158">
        <v>0</v>
      </c>
      <c r="AU84" s="158">
        <v>0</v>
      </c>
      <c r="AV84" s="158">
        <v>0</v>
      </c>
      <c r="AW84" s="158">
        <v>0</v>
      </c>
      <c r="AX84" s="158">
        <v>0</v>
      </c>
      <c r="AY84" s="158">
        <v>0</v>
      </c>
      <c r="AZ84" s="158">
        <v>0</v>
      </c>
      <c r="BA84" s="158">
        <v>0</v>
      </c>
      <c r="BB84" s="158">
        <v>0</v>
      </c>
      <c r="BC84" s="158">
        <v>0</v>
      </c>
      <c r="BD84" s="158">
        <v>0</v>
      </c>
      <c r="BE84" s="158">
        <v>0</v>
      </c>
      <c r="BF84" s="158">
        <v>0</v>
      </c>
      <c r="BG84" s="100">
        <v>0</v>
      </c>
      <c r="BH84" s="100">
        <v>0</v>
      </c>
      <c r="BI84" s="100">
        <v>0</v>
      </c>
      <c r="BJ84" s="204">
        <v>0</v>
      </c>
      <c r="BK84" s="205"/>
      <c r="BL84" s="111"/>
      <c r="BM84" s="90"/>
      <c r="BN84" s="100" t="s">
        <v>700</v>
      </c>
      <c r="BO84" s="90" t="s">
        <v>111</v>
      </c>
      <c r="BP84" s="100" t="s">
        <v>635</v>
      </c>
      <c r="BQ84" s="100" t="s">
        <v>202</v>
      </c>
      <c r="BR84" s="90"/>
      <c r="BS84" s="100"/>
      <c r="BT84" s="100"/>
      <c r="BU84" s="100"/>
      <c r="BV84" s="100"/>
      <c r="BW84" s="100"/>
      <c r="BX84" s="100"/>
      <c r="BY84" s="100"/>
      <c r="BZ84" s="100"/>
      <c r="CA84" s="100"/>
      <c r="CB84" s="90"/>
    </row>
    <row r="85" s="72" customFormat="1" ht="57" hidden="1" customHeight="1" spans="1:80">
      <c r="A85" s="100">
        <f t="shared" si="15"/>
        <v>73</v>
      </c>
      <c r="B85" s="91" t="s">
        <v>707</v>
      </c>
      <c r="C85" s="102"/>
      <c r="D85" s="102"/>
      <c r="E85" s="102"/>
      <c r="F85" s="102"/>
      <c r="G85" s="90" t="s">
        <v>84</v>
      </c>
      <c r="H85" s="90" t="s">
        <v>84</v>
      </c>
      <c r="I85" s="90" t="s">
        <v>584</v>
      </c>
      <c r="J85" s="100" t="s">
        <v>251</v>
      </c>
      <c r="K85" s="91" t="s">
        <v>708</v>
      </c>
      <c r="L85" s="90" t="s">
        <v>607</v>
      </c>
      <c r="M85" s="100">
        <v>40000</v>
      </c>
      <c r="N85" s="100"/>
      <c r="O85" s="100"/>
      <c r="P85" s="100"/>
      <c r="Q85" s="100"/>
      <c r="R85" s="100"/>
      <c r="S85" s="100"/>
      <c r="T85" s="100"/>
      <c r="U85" s="100"/>
      <c r="V85" s="90" t="s">
        <v>431</v>
      </c>
      <c r="W85" s="90" t="s">
        <v>431</v>
      </c>
      <c r="X85" s="90" t="s">
        <v>431</v>
      </c>
      <c r="Y85" s="90" t="s">
        <v>431</v>
      </c>
      <c r="Z85" s="153"/>
      <c r="AA85" s="153"/>
      <c r="AB85" s="154"/>
      <c r="AC85" s="154"/>
      <c r="AD85" s="154"/>
      <c r="AE85" s="154"/>
      <c r="AF85" s="155"/>
      <c r="AG85" s="155"/>
      <c r="AH85" s="155"/>
      <c r="AI85" s="155"/>
      <c r="AJ85" s="155"/>
      <c r="AK85" s="155"/>
      <c r="AL85" s="158"/>
      <c r="AM85" s="158">
        <v>0</v>
      </c>
      <c r="AN85" s="158">
        <v>0</v>
      </c>
      <c r="AO85" s="158"/>
      <c r="AP85" s="158"/>
      <c r="AQ85" s="158"/>
      <c r="AR85" s="158"/>
      <c r="AS85" s="158">
        <v>0</v>
      </c>
      <c r="AT85" s="158">
        <v>0</v>
      </c>
      <c r="AU85" s="158">
        <v>0</v>
      </c>
      <c r="AV85" s="158">
        <v>0</v>
      </c>
      <c r="AW85" s="158">
        <v>0</v>
      </c>
      <c r="AX85" s="158">
        <v>0</v>
      </c>
      <c r="AY85" s="158">
        <v>0</v>
      </c>
      <c r="AZ85" s="158">
        <v>0</v>
      </c>
      <c r="BA85" s="158">
        <v>0</v>
      </c>
      <c r="BB85" s="158">
        <v>0</v>
      </c>
      <c r="BC85" s="158">
        <v>0</v>
      </c>
      <c r="BD85" s="158">
        <v>0</v>
      </c>
      <c r="BE85" s="158">
        <v>0</v>
      </c>
      <c r="BF85" s="158">
        <v>0</v>
      </c>
      <c r="BG85" s="100">
        <v>0</v>
      </c>
      <c r="BH85" s="100">
        <v>0</v>
      </c>
      <c r="BI85" s="100">
        <v>0</v>
      </c>
      <c r="BJ85" s="204">
        <v>0</v>
      </c>
      <c r="BK85" s="205"/>
      <c r="BL85" s="111"/>
      <c r="BM85" s="90"/>
      <c r="BN85" s="100" t="s">
        <v>700</v>
      </c>
      <c r="BO85" s="90" t="s">
        <v>111</v>
      </c>
      <c r="BP85" s="100" t="s">
        <v>635</v>
      </c>
      <c r="BQ85" s="100" t="s">
        <v>202</v>
      </c>
      <c r="BR85" s="90"/>
      <c r="BS85" s="100"/>
      <c r="BT85" s="100"/>
      <c r="BU85" s="100"/>
      <c r="BV85" s="100"/>
      <c r="BW85" s="100"/>
      <c r="BX85" s="100"/>
      <c r="BY85" s="100"/>
      <c r="BZ85" s="100"/>
      <c r="CA85" s="100"/>
      <c r="CB85" s="90"/>
    </row>
    <row r="86" s="72" customFormat="1" ht="57" hidden="1" customHeight="1" spans="1:80">
      <c r="A86" s="100">
        <f t="shared" si="15"/>
        <v>74</v>
      </c>
      <c r="B86" s="91" t="s">
        <v>709</v>
      </c>
      <c r="C86" s="102"/>
      <c r="D86" s="102"/>
      <c r="E86" s="102"/>
      <c r="F86" s="102"/>
      <c r="G86" s="90" t="s">
        <v>84</v>
      </c>
      <c r="H86" s="90" t="s">
        <v>84</v>
      </c>
      <c r="I86" s="90" t="s">
        <v>584</v>
      </c>
      <c r="J86" s="100" t="s">
        <v>190</v>
      </c>
      <c r="K86" s="91" t="s">
        <v>710</v>
      </c>
      <c r="L86" s="90" t="s">
        <v>607</v>
      </c>
      <c r="M86" s="100">
        <v>400</v>
      </c>
      <c r="N86" s="100"/>
      <c r="O86" s="100"/>
      <c r="P86" s="100"/>
      <c r="Q86" s="100"/>
      <c r="R86" s="100"/>
      <c r="S86" s="100"/>
      <c r="T86" s="100"/>
      <c r="U86" s="100"/>
      <c r="V86" s="90" t="s">
        <v>431</v>
      </c>
      <c r="W86" s="90" t="s">
        <v>431</v>
      </c>
      <c r="X86" s="90" t="s">
        <v>431</v>
      </c>
      <c r="Y86" s="90" t="s">
        <v>431</v>
      </c>
      <c r="Z86" s="153"/>
      <c r="AA86" s="153"/>
      <c r="AB86" s="154"/>
      <c r="AC86" s="154"/>
      <c r="AD86" s="154"/>
      <c r="AE86" s="154"/>
      <c r="AF86" s="155"/>
      <c r="AG86" s="155"/>
      <c r="AH86" s="155"/>
      <c r="AI86" s="155"/>
      <c r="AJ86" s="155"/>
      <c r="AK86" s="155"/>
      <c r="AL86" s="158"/>
      <c r="AM86" s="158">
        <v>0</v>
      </c>
      <c r="AN86" s="158">
        <v>0</v>
      </c>
      <c r="AO86" s="158"/>
      <c r="AP86" s="158"/>
      <c r="AQ86" s="158"/>
      <c r="AR86" s="158"/>
      <c r="AS86" s="158">
        <v>0</v>
      </c>
      <c r="AT86" s="158">
        <v>0</v>
      </c>
      <c r="AU86" s="158">
        <v>0</v>
      </c>
      <c r="AV86" s="158">
        <v>0</v>
      </c>
      <c r="AW86" s="158">
        <v>0</v>
      </c>
      <c r="AX86" s="158">
        <v>0</v>
      </c>
      <c r="AY86" s="158">
        <v>0</v>
      </c>
      <c r="AZ86" s="158">
        <v>0</v>
      </c>
      <c r="BA86" s="158">
        <v>0</v>
      </c>
      <c r="BB86" s="158">
        <v>0</v>
      </c>
      <c r="BC86" s="158">
        <v>0</v>
      </c>
      <c r="BD86" s="158">
        <v>0</v>
      </c>
      <c r="BE86" s="158">
        <v>0</v>
      </c>
      <c r="BF86" s="158">
        <v>0</v>
      </c>
      <c r="BG86" s="100">
        <v>0</v>
      </c>
      <c r="BH86" s="100">
        <v>0</v>
      </c>
      <c r="BI86" s="100">
        <v>0</v>
      </c>
      <c r="BJ86" s="204">
        <v>0</v>
      </c>
      <c r="BK86" s="205"/>
      <c r="BL86" s="111"/>
      <c r="BM86" s="90"/>
      <c r="BN86" s="100" t="s">
        <v>700</v>
      </c>
      <c r="BO86" s="90" t="s">
        <v>111</v>
      </c>
      <c r="BP86" s="100" t="s">
        <v>635</v>
      </c>
      <c r="BQ86" s="100" t="s">
        <v>202</v>
      </c>
      <c r="BR86" s="90"/>
      <c r="BS86" s="100"/>
      <c r="BT86" s="100"/>
      <c r="BU86" s="100"/>
      <c r="BV86" s="100"/>
      <c r="BW86" s="100"/>
      <c r="BX86" s="100"/>
      <c r="BY86" s="100"/>
      <c r="BZ86" s="100"/>
      <c r="CA86" s="100"/>
      <c r="CB86" s="90"/>
    </row>
    <row r="87" s="72" customFormat="1" ht="68" hidden="1" customHeight="1" spans="1:80">
      <c r="A87" s="100">
        <f t="shared" si="15"/>
        <v>75</v>
      </c>
      <c r="B87" s="91" t="s">
        <v>711</v>
      </c>
      <c r="C87" s="102"/>
      <c r="D87" s="102"/>
      <c r="E87" s="102"/>
      <c r="F87" s="102"/>
      <c r="G87" s="90" t="s">
        <v>84</v>
      </c>
      <c r="H87" s="90" t="s">
        <v>84</v>
      </c>
      <c r="I87" s="90" t="s">
        <v>584</v>
      </c>
      <c r="J87" s="100" t="s">
        <v>86</v>
      </c>
      <c r="K87" s="91" t="s">
        <v>712</v>
      </c>
      <c r="L87" s="90" t="s">
        <v>607</v>
      </c>
      <c r="M87" s="100">
        <v>120000</v>
      </c>
      <c r="N87" s="100"/>
      <c r="O87" s="100"/>
      <c r="P87" s="100"/>
      <c r="Q87" s="100"/>
      <c r="R87" s="100"/>
      <c r="S87" s="100"/>
      <c r="T87" s="100"/>
      <c r="U87" s="100"/>
      <c r="V87" s="90" t="s">
        <v>431</v>
      </c>
      <c r="W87" s="90" t="s">
        <v>431</v>
      </c>
      <c r="X87" s="90" t="s">
        <v>431</v>
      </c>
      <c r="Y87" s="90" t="s">
        <v>431</v>
      </c>
      <c r="Z87" s="153"/>
      <c r="AA87" s="153"/>
      <c r="AB87" s="154"/>
      <c r="AC87" s="154"/>
      <c r="AD87" s="154"/>
      <c r="AE87" s="154"/>
      <c r="AF87" s="155"/>
      <c r="AG87" s="155"/>
      <c r="AH87" s="155"/>
      <c r="AI87" s="155"/>
      <c r="AJ87" s="155"/>
      <c r="AK87" s="155"/>
      <c r="AL87" s="158"/>
      <c r="AM87" s="158">
        <v>0</v>
      </c>
      <c r="AN87" s="158">
        <v>0</v>
      </c>
      <c r="AO87" s="158"/>
      <c r="AP87" s="158"/>
      <c r="AQ87" s="158"/>
      <c r="AR87" s="158"/>
      <c r="AS87" s="158">
        <v>0</v>
      </c>
      <c r="AT87" s="158">
        <v>0</v>
      </c>
      <c r="AU87" s="158">
        <v>0</v>
      </c>
      <c r="AV87" s="158">
        <v>0</v>
      </c>
      <c r="AW87" s="158">
        <v>0</v>
      </c>
      <c r="AX87" s="158">
        <v>0</v>
      </c>
      <c r="AY87" s="158">
        <v>0</v>
      </c>
      <c r="AZ87" s="158">
        <v>0</v>
      </c>
      <c r="BA87" s="158">
        <v>0</v>
      </c>
      <c r="BB87" s="158">
        <v>0</v>
      </c>
      <c r="BC87" s="158">
        <v>0</v>
      </c>
      <c r="BD87" s="158">
        <v>0</v>
      </c>
      <c r="BE87" s="158">
        <v>0</v>
      </c>
      <c r="BF87" s="158">
        <v>0</v>
      </c>
      <c r="BG87" s="100">
        <v>0</v>
      </c>
      <c r="BH87" s="100">
        <v>0</v>
      </c>
      <c r="BI87" s="100">
        <v>0</v>
      </c>
      <c r="BJ87" s="204">
        <v>0</v>
      </c>
      <c r="BK87" s="205"/>
      <c r="BL87" s="91"/>
      <c r="BM87" s="90"/>
      <c r="BN87" s="100" t="s">
        <v>700</v>
      </c>
      <c r="BO87" s="90" t="s">
        <v>111</v>
      </c>
      <c r="BP87" s="100" t="s">
        <v>635</v>
      </c>
      <c r="BQ87" s="100" t="s">
        <v>202</v>
      </c>
      <c r="BR87" s="90"/>
      <c r="BS87" s="100"/>
      <c r="BT87" s="100"/>
      <c r="BU87" s="100"/>
      <c r="BV87" s="100"/>
      <c r="BW87" s="100"/>
      <c r="BX87" s="100"/>
      <c r="BY87" s="100"/>
      <c r="BZ87" s="100"/>
      <c r="CA87" s="100"/>
      <c r="CB87" s="90"/>
    </row>
    <row r="88" s="68" customFormat="1" ht="37.95" hidden="1" customHeight="1" spans="1:81">
      <c r="A88" s="97" t="s">
        <v>713</v>
      </c>
      <c r="B88" s="98"/>
      <c r="C88" s="99"/>
      <c r="D88" s="99"/>
      <c r="E88" s="99"/>
      <c r="F88" s="99"/>
      <c r="G88" s="98"/>
      <c r="H88" s="99"/>
      <c r="I88" s="99"/>
      <c r="J88" s="119"/>
      <c r="K88" s="120"/>
      <c r="L88" s="121"/>
      <c r="M88" s="121">
        <f>SUM(M89+M96+M107)</f>
        <v>2629796</v>
      </c>
      <c r="N88" s="121">
        <f t="shared" ref="N88:BI88" si="16">SUM(N89+N96+N107)</f>
        <v>0</v>
      </c>
      <c r="O88" s="121">
        <f t="shared" si="16"/>
        <v>5000</v>
      </c>
      <c r="P88" s="121">
        <f t="shared" si="16"/>
        <v>113050</v>
      </c>
      <c r="Q88" s="121">
        <f t="shared" si="16"/>
        <v>0</v>
      </c>
      <c r="R88" s="121">
        <f t="shared" si="16"/>
        <v>0</v>
      </c>
      <c r="S88" s="121">
        <f t="shared" si="16"/>
        <v>68830</v>
      </c>
      <c r="T88" s="121">
        <f t="shared" si="16"/>
        <v>0</v>
      </c>
      <c r="U88" s="121">
        <f t="shared" si="16"/>
        <v>227020</v>
      </c>
      <c r="V88" s="121">
        <f t="shared" si="16"/>
        <v>0</v>
      </c>
      <c r="W88" s="121">
        <f t="shared" si="16"/>
        <v>0</v>
      </c>
      <c r="X88" s="121">
        <f t="shared" si="16"/>
        <v>0</v>
      </c>
      <c r="Y88" s="121">
        <f t="shared" si="16"/>
        <v>0</v>
      </c>
      <c r="Z88" s="121">
        <f t="shared" si="16"/>
        <v>93</v>
      </c>
      <c r="AA88" s="121">
        <f t="shared" si="16"/>
        <v>60</v>
      </c>
      <c r="AB88" s="121">
        <f t="shared" si="16"/>
        <v>16560.5</v>
      </c>
      <c r="AC88" s="121">
        <f t="shared" si="16"/>
        <v>2767.5</v>
      </c>
      <c r="AD88" s="121">
        <f t="shared" si="16"/>
        <v>985.8</v>
      </c>
      <c r="AE88" s="121">
        <f t="shared" si="16"/>
        <v>1015.8</v>
      </c>
      <c r="AF88" s="121">
        <f t="shared" si="16"/>
        <v>0</v>
      </c>
      <c r="AG88" s="121">
        <f t="shared" si="16"/>
        <v>0</v>
      </c>
      <c r="AH88" s="121">
        <f t="shared" si="16"/>
        <v>0</v>
      </c>
      <c r="AI88" s="121">
        <f t="shared" si="16"/>
        <v>0</v>
      </c>
      <c r="AJ88" s="121">
        <f t="shared" si="16"/>
        <v>0</v>
      </c>
      <c r="AK88" s="121">
        <f t="shared" si="16"/>
        <v>0</v>
      </c>
      <c r="AL88" s="121">
        <f t="shared" si="16"/>
        <v>0</v>
      </c>
      <c r="AM88" s="121">
        <f t="shared" si="16"/>
        <v>9168</v>
      </c>
      <c r="AN88" s="121">
        <f t="shared" si="16"/>
        <v>10484</v>
      </c>
      <c r="AO88" s="121">
        <f t="shared" si="16"/>
        <v>0</v>
      </c>
      <c r="AP88" s="121">
        <f t="shared" si="16"/>
        <v>0</v>
      </c>
      <c r="AQ88" s="121">
        <f t="shared" si="16"/>
        <v>0</v>
      </c>
      <c r="AR88" s="121">
        <f t="shared" si="16"/>
        <v>0</v>
      </c>
      <c r="AS88" s="121">
        <f t="shared" si="16"/>
        <v>19652</v>
      </c>
      <c r="AT88" s="121">
        <f t="shared" si="16"/>
        <v>20389</v>
      </c>
      <c r="AU88" s="121">
        <f t="shared" si="16"/>
        <v>40041</v>
      </c>
      <c r="AV88" s="121">
        <f t="shared" si="16"/>
        <v>4824</v>
      </c>
      <c r="AW88" s="121">
        <f t="shared" si="16"/>
        <v>44835</v>
      </c>
      <c r="AX88" s="121">
        <f t="shared" si="16"/>
        <v>8553</v>
      </c>
      <c r="AY88" s="121">
        <f t="shared" si="16"/>
        <v>53388</v>
      </c>
      <c r="AZ88" s="121">
        <f t="shared" si="16"/>
        <v>8627</v>
      </c>
      <c r="BA88" s="121">
        <f t="shared" si="16"/>
        <v>62015</v>
      </c>
      <c r="BB88" s="121">
        <f t="shared" si="16"/>
        <v>5692</v>
      </c>
      <c r="BC88" s="121">
        <f t="shared" si="16"/>
        <v>67707</v>
      </c>
      <c r="BD88" s="121">
        <f t="shared" si="16"/>
        <v>6368</v>
      </c>
      <c r="BE88" s="121">
        <f t="shared" si="16"/>
        <v>74075</v>
      </c>
      <c r="BF88" s="121">
        <f t="shared" si="16"/>
        <v>12019</v>
      </c>
      <c r="BG88" s="121">
        <f t="shared" si="16"/>
        <v>86094</v>
      </c>
      <c r="BH88" s="121">
        <f t="shared" si="16"/>
        <v>8530</v>
      </c>
      <c r="BI88" s="121">
        <f t="shared" si="16"/>
        <v>94624</v>
      </c>
      <c r="BJ88" s="200">
        <f>BI88/U88</f>
        <v>0.416809091709981</v>
      </c>
      <c r="BK88" s="120"/>
      <c r="BL88" s="120"/>
      <c r="BM88" s="121"/>
      <c r="BN88" s="121"/>
      <c r="BO88" s="121"/>
      <c r="BP88" s="121"/>
      <c r="BQ88" s="121"/>
      <c r="BR88" s="121"/>
      <c r="BS88" s="121"/>
      <c r="BT88" s="121"/>
      <c r="BU88" s="121"/>
      <c r="BV88" s="121"/>
      <c r="BW88" s="121"/>
      <c r="BX88" s="121"/>
      <c r="BY88" s="121"/>
      <c r="BZ88" s="121"/>
      <c r="CA88" s="121"/>
      <c r="CB88" s="121"/>
      <c r="CC88" s="72"/>
    </row>
    <row r="89" s="68" customFormat="1" ht="37.95" hidden="1" customHeight="1" spans="1:80">
      <c r="A89" s="97" t="s">
        <v>714</v>
      </c>
      <c r="B89" s="98"/>
      <c r="C89" s="99"/>
      <c r="D89" s="99"/>
      <c r="E89" s="99"/>
      <c r="F89" s="99"/>
      <c r="G89" s="98"/>
      <c r="H89" s="99"/>
      <c r="I89" s="99"/>
      <c r="J89" s="119"/>
      <c r="K89" s="120"/>
      <c r="L89" s="121"/>
      <c r="M89" s="121">
        <f>SUM(M90:M95)</f>
        <v>641746</v>
      </c>
      <c r="N89" s="121">
        <f t="shared" ref="N89:BI89" si="17">SUM(N90:N95)</f>
        <v>0</v>
      </c>
      <c r="O89" s="121">
        <f t="shared" si="17"/>
        <v>0</v>
      </c>
      <c r="P89" s="121">
        <f t="shared" si="17"/>
        <v>20000</v>
      </c>
      <c r="Q89" s="121">
        <f t="shared" si="17"/>
        <v>0</v>
      </c>
      <c r="R89" s="121">
        <f t="shared" si="17"/>
        <v>0</v>
      </c>
      <c r="S89" s="121">
        <f t="shared" si="17"/>
        <v>61000</v>
      </c>
      <c r="T89" s="121">
        <f t="shared" si="17"/>
        <v>0</v>
      </c>
      <c r="U89" s="121">
        <f t="shared" si="17"/>
        <v>78700</v>
      </c>
      <c r="V89" s="121">
        <f t="shared" si="17"/>
        <v>0</v>
      </c>
      <c r="W89" s="121">
        <f t="shared" si="17"/>
        <v>0</v>
      </c>
      <c r="X89" s="121">
        <f t="shared" si="17"/>
        <v>0</v>
      </c>
      <c r="Y89" s="121">
        <f t="shared" si="17"/>
        <v>0</v>
      </c>
      <c r="Z89" s="121">
        <f t="shared" si="17"/>
        <v>0</v>
      </c>
      <c r="AA89" s="121">
        <f t="shared" si="17"/>
        <v>0</v>
      </c>
      <c r="AB89" s="121">
        <f t="shared" si="17"/>
        <v>5273.5</v>
      </c>
      <c r="AC89" s="121">
        <f t="shared" si="17"/>
        <v>367.5</v>
      </c>
      <c r="AD89" s="121">
        <f t="shared" si="17"/>
        <v>845.8</v>
      </c>
      <c r="AE89" s="121">
        <f t="shared" si="17"/>
        <v>985.8</v>
      </c>
      <c r="AF89" s="121">
        <f t="shared" si="17"/>
        <v>0</v>
      </c>
      <c r="AG89" s="121">
        <f t="shared" si="17"/>
        <v>0</v>
      </c>
      <c r="AH89" s="121">
        <f t="shared" si="17"/>
        <v>0</v>
      </c>
      <c r="AI89" s="121">
        <f t="shared" si="17"/>
        <v>0</v>
      </c>
      <c r="AJ89" s="121">
        <f t="shared" si="17"/>
        <v>0</v>
      </c>
      <c r="AK89" s="121">
        <f t="shared" si="17"/>
        <v>0</v>
      </c>
      <c r="AL89" s="121">
        <f t="shared" si="17"/>
        <v>0</v>
      </c>
      <c r="AM89" s="121">
        <f t="shared" si="17"/>
        <v>2673</v>
      </c>
      <c r="AN89" s="121">
        <f t="shared" si="17"/>
        <v>3762</v>
      </c>
      <c r="AO89" s="121">
        <f t="shared" si="17"/>
        <v>0</v>
      </c>
      <c r="AP89" s="121">
        <f t="shared" si="17"/>
        <v>0</v>
      </c>
      <c r="AQ89" s="121">
        <f t="shared" si="17"/>
        <v>0</v>
      </c>
      <c r="AR89" s="121">
        <f t="shared" si="17"/>
        <v>0</v>
      </c>
      <c r="AS89" s="121">
        <f t="shared" si="17"/>
        <v>6435</v>
      </c>
      <c r="AT89" s="121">
        <f t="shared" si="17"/>
        <v>8448</v>
      </c>
      <c r="AU89" s="121">
        <f t="shared" si="17"/>
        <v>14883</v>
      </c>
      <c r="AV89" s="121">
        <f t="shared" si="17"/>
        <v>1392</v>
      </c>
      <c r="AW89" s="121">
        <f t="shared" si="17"/>
        <v>16275</v>
      </c>
      <c r="AX89" s="121">
        <f t="shared" si="17"/>
        <v>768</v>
      </c>
      <c r="AY89" s="121">
        <f t="shared" si="17"/>
        <v>17043</v>
      </c>
      <c r="AZ89" s="121">
        <f t="shared" si="17"/>
        <v>4142</v>
      </c>
      <c r="BA89" s="121">
        <f t="shared" si="17"/>
        <v>21185</v>
      </c>
      <c r="BB89" s="121">
        <f t="shared" si="17"/>
        <v>926</v>
      </c>
      <c r="BC89" s="121">
        <f t="shared" si="17"/>
        <v>22111</v>
      </c>
      <c r="BD89" s="121">
        <f t="shared" si="17"/>
        <v>999</v>
      </c>
      <c r="BE89" s="121">
        <f t="shared" si="17"/>
        <v>23110</v>
      </c>
      <c r="BF89" s="121">
        <f t="shared" si="17"/>
        <v>545</v>
      </c>
      <c r="BG89" s="121">
        <f t="shared" si="17"/>
        <v>23655</v>
      </c>
      <c r="BH89" s="121">
        <f t="shared" si="17"/>
        <v>840</v>
      </c>
      <c r="BI89" s="121">
        <f t="shared" si="17"/>
        <v>24495</v>
      </c>
      <c r="BJ89" s="200">
        <f>BI89/U89</f>
        <v>0.311245235069886</v>
      </c>
      <c r="BK89" s="120"/>
      <c r="BL89" s="120"/>
      <c r="BM89" s="121"/>
      <c r="BN89" s="121"/>
      <c r="BO89" s="121"/>
      <c r="BP89" s="121"/>
      <c r="BQ89" s="121"/>
      <c r="BR89" s="121"/>
      <c r="BS89" s="121"/>
      <c r="BT89" s="121"/>
      <c r="BU89" s="121"/>
      <c r="BV89" s="121"/>
      <c r="BW89" s="121"/>
      <c r="BX89" s="121"/>
      <c r="BY89" s="121"/>
      <c r="BZ89" s="121"/>
      <c r="CA89" s="121"/>
      <c r="CB89" s="121"/>
    </row>
    <row r="90" ht="80" customHeight="1" spans="1:80">
      <c r="A90" s="100">
        <v>21</v>
      </c>
      <c r="B90" s="108" t="s">
        <v>715</v>
      </c>
      <c r="C90" s="102"/>
      <c r="D90" s="102"/>
      <c r="E90" s="102"/>
      <c r="F90" s="102"/>
      <c r="G90" s="90" t="s">
        <v>716</v>
      </c>
      <c r="H90" s="90" t="s">
        <v>717</v>
      </c>
      <c r="I90" s="90" t="s">
        <v>85</v>
      </c>
      <c r="J90" s="125" t="s">
        <v>373</v>
      </c>
      <c r="K90" s="108" t="s">
        <v>718</v>
      </c>
      <c r="L90" s="125" t="s">
        <v>719</v>
      </c>
      <c r="M90" s="125">
        <v>80000</v>
      </c>
      <c r="N90" s="100"/>
      <c r="O90" s="100"/>
      <c r="P90" s="125"/>
      <c r="Q90" s="100"/>
      <c r="R90" s="100"/>
      <c r="S90" s="100"/>
      <c r="T90" s="100"/>
      <c r="U90" s="125">
        <v>3500</v>
      </c>
      <c r="V90" s="234" t="s">
        <v>720</v>
      </c>
      <c r="W90" s="241" t="s">
        <v>721</v>
      </c>
      <c r="X90" s="241" t="s">
        <v>722</v>
      </c>
      <c r="Y90" s="241" t="s">
        <v>723</v>
      </c>
      <c r="Z90" s="153"/>
      <c r="AA90" s="153"/>
      <c r="AB90" s="250">
        <v>1096</v>
      </c>
      <c r="AC90" s="250">
        <v>10</v>
      </c>
      <c r="AD90" s="250">
        <v>740</v>
      </c>
      <c r="AE90" s="250">
        <v>80</v>
      </c>
      <c r="AF90" s="155"/>
      <c r="AG90" s="155"/>
      <c r="AH90" s="158" t="s">
        <v>92</v>
      </c>
      <c r="AI90" s="158" t="s">
        <v>167</v>
      </c>
      <c r="AJ90" s="158" t="s">
        <v>167</v>
      </c>
      <c r="AK90" s="158" t="s">
        <v>167</v>
      </c>
      <c r="AL90" s="158" t="s">
        <v>167</v>
      </c>
      <c r="AM90" s="158">
        <v>300</v>
      </c>
      <c r="AN90" s="158">
        <v>300</v>
      </c>
      <c r="AO90" s="158"/>
      <c r="AP90" s="158"/>
      <c r="AQ90" s="158"/>
      <c r="AR90" s="158"/>
      <c r="AS90" s="158">
        <v>600</v>
      </c>
      <c r="AT90" s="158">
        <v>300</v>
      </c>
      <c r="AU90" s="158">
        <v>900</v>
      </c>
      <c r="AV90" s="158">
        <v>300</v>
      </c>
      <c r="AW90" s="158">
        <v>1200</v>
      </c>
      <c r="AX90" s="158">
        <v>0</v>
      </c>
      <c r="AY90" s="158">
        <v>1200</v>
      </c>
      <c r="AZ90" s="158">
        <v>0</v>
      </c>
      <c r="BA90" s="158">
        <v>1200</v>
      </c>
      <c r="BB90" s="158">
        <v>0</v>
      </c>
      <c r="BC90" s="158">
        <v>1200</v>
      </c>
      <c r="BD90" s="158">
        <v>0</v>
      </c>
      <c r="BE90" s="158">
        <v>1200</v>
      </c>
      <c r="BF90" s="158">
        <v>0</v>
      </c>
      <c r="BG90" s="100">
        <v>1200</v>
      </c>
      <c r="BH90" s="100">
        <v>0</v>
      </c>
      <c r="BI90" s="100">
        <v>1200</v>
      </c>
      <c r="BJ90" s="204">
        <f>BG90/U90</f>
        <v>0.342857142857143</v>
      </c>
      <c r="BK90" s="111" t="s">
        <v>724</v>
      </c>
      <c r="BL90" s="91" t="s">
        <v>725</v>
      </c>
      <c r="BM90" s="125" t="s">
        <v>726</v>
      </c>
      <c r="BN90" s="125" t="s">
        <v>373</v>
      </c>
      <c r="BO90" s="125" t="s">
        <v>727</v>
      </c>
      <c r="BP90" s="135" t="s">
        <v>728</v>
      </c>
      <c r="BQ90" s="125" t="s">
        <v>729</v>
      </c>
      <c r="BR90" s="100"/>
      <c r="BS90" s="100"/>
      <c r="BT90" s="100"/>
      <c r="BU90" s="100"/>
      <c r="BV90" s="100"/>
      <c r="BW90" s="100"/>
      <c r="BX90" s="100"/>
      <c r="BY90" s="100"/>
      <c r="BZ90" s="90"/>
      <c r="CA90" s="100"/>
      <c r="CB90" s="90" t="s">
        <v>373</v>
      </c>
    </row>
    <row r="91" ht="74" hidden="1" customHeight="1" spans="1:260">
      <c r="A91" s="100">
        <f t="shared" ref="A90:A95" si="18">ROW()-14</f>
        <v>77</v>
      </c>
      <c r="B91" s="205" t="s">
        <v>730</v>
      </c>
      <c r="C91" s="103"/>
      <c r="D91" s="103"/>
      <c r="E91" s="103"/>
      <c r="F91" s="103"/>
      <c r="G91" s="90" t="s">
        <v>716</v>
      </c>
      <c r="H91" s="90" t="s">
        <v>717</v>
      </c>
      <c r="I91" s="90" t="s">
        <v>85</v>
      </c>
      <c r="J91" s="100" t="s">
        <v>100</v>
      </c>
      <c r="K91" s="205" t="s">
        <v>731</v>
      </c>
      <c r="L91" s="90" t="s">
        <v>140</v>
      </c>
      <c r="M91" s="100">
        <v>10500</v>
      </c>
      <c r="N91" s="100"/>
      <c r="O91" s="100"/>
      <c r="P91" s="100"/>
      <c r="Q91" s="100"/>
      <c r="R91" s="100"/>
      <c r="S91" s="100"/>
      <c r="T91" s="100"/>
      <c r="U91" s="100">
        <v>3000</v>
      </c>
      <c r="V91" s="90" t="s">
        <v>732</v>
      </c>
      <c r="W91" s="90" t="s">
        <v>732</v>
      </c>
      <c r="X91" s="90" t="s">
        <v>733</v>
      </c>
      <c r="Y91" s="90" t="s">
        <v>734</v>
      </c>
      <c r="Z91" s="153"/>
      <c r="AA91" s="153"/>
      <c r="AB91" s="158">
        <v>200</v>
      </c>
      <c r="AC91" s="158"/>
      <c r="AD91" s="248"/>
      <c r="AE91" s="248"/>
      <c r="AF91" s="248"/>
      <c r="AG91" s="248"/>
      <c r="AH91" s="154" t="s">
        <v>92</v>
      </c>
      <c r="AI91" s="158" t="s">
        <v>735</v>
      </c>
      <c r="AJ91" s="158" t="s">
        <v>735</v>
      </c>
      <c r="AK91" s="158" t="s">
        <v>735</v>
      </c>
      <c r="AL91" s="158" t="s">
        <v>735</v>
      </c>
      <c r="AM91" s="158">
        <v>500</v>
      </c>
      <c r="AN91" s="158">
        <v>100</v>
      </c>
      <c r="AO91" s="158"/>
      <c r="AP91" s="158"/>
      <c r="AQ91" s="158"/>
      <c r="AR91" s="158"/>
      <c r="AS91" s="158">
        <v>600</v>
      </c>
      <c r="AT91" s="158">
        <v>150</v>
      </c>
      <c r="AU91" s="158">
        <v>750</v>
      </c>
      <c r="AV91" s="158">
        <v>250</v>
      </c>
      <c r="AW91" s="158">
        <v>1000</v>
      </c>
      <c r="AX91" s="158">
        <v>300</v>
      </c>
      <c r="AY91" s="158">
        <v>1300</v>
      </c>
      <c r="AZ91" s="158">
        <v>500</v>
      </c>
      <c r="BA91" s="158">
        <v>1800</v>
      </c>
      <c r="BB91" s="158">
        <v>300</v>
      </c>
      <c r="BC91" s="158">
        <v>2100</v>
      </c>
      <c r="BD91" s="158">
        <v>300</v>
      </c>
      <c r="BE91" s="158">
        <v>2400</v>
      </c>
      <c r="BF91" s="158">
        <v>100</v>
      </c>
      <c r="BG91" s="100">
        <v>2500</v>
      </c>
      <c r="BH91" s="100">
        <v>200</v>
      </c>
      <c r="BI91" s="100">
        <v>2700</v>
      </c>
      <c r="BJ91" s="204">
        <f t="shared" ref="BJ91:BJ96" si="19">BI91/U91</f>
        <v>0.9</v>
      </c>
      <c r="BK91" s="91" t="s">
        <v>736</v>
      </c>
      <c r="BL91" s="111"/>
      <c r="BM91" s="205" t="s">
        <v>737</v>
      </c>
      <c r="BN91" s="100" t="s">
        <v>100</v>
      </c>
      <c r="BO91" s="90" t="s">
        <v>111</v>
      </c>
      <c r="BP91" s="100" t="s">
        <v>136</v>
      </c>
      <c r="BQ91" s="100" t="s">
        <v>738</v>
      </c>
      <c r="BR91" s="103"/>
      <c r="BS91" s="103"/>
      <c r="BT91" s="103"/>
      <c r="BU91" s="103"/>
      <c r="BV91" s="103"/>
      <c r="BW91" s="103"/>
      <c r="BX91" s="103"/>
      <c r="BY91" s="103"/>
      <c r="BZ91" s="100"/>
      <c r="CA91" s="73"/>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row>
    <row r="92" ht="93" customHeight="1" spans="1:80">
      <c r="A92" s="100">
        <v>22</v>
      </c>
      <c r="B92" s="91" t="s">
        <v>739</v>
      </c>
      <c r="C92" s="102"/>
      <c r="D92" s="102"/>
      <c r="E92" s="102"/>
      <c r="F92" s="102"/>
      <c r="G92" s="90" t="s">
        <v>716</v>
      </c>
      <c r="H92" s="90" t="s">
        <v>717</v>
      </c>
      <c r="I92" s="90" t="s">
        <v>85</v>
      </c>
      <c r="J92" s="90" t="s">
        <v>190</v>
      </c>
      <c r="K92" s="91" t="s">
        <v>740</v>
      </c>
      <c r="L92" s="90" t="s">
        <v>741</v>
      </c>
      <c r="M92" s="100">
        <v>150000</v>
      </c>
      <c r="N92" s="100"/>
      <c r="O92" s="100"/>
      <c r="P92" s="100"/>
      <c r="Q92" s="100"/>
      <c r="R92" s="100"/>
      <c r="S92" s="100">
        <v>1000</v>
      </c>
      <c r="T92" s="100"/>
      <c r="U92" s="100">
        <v>24000</v>
      </c>
      <c r="V92" s="90" t="s">
        <v>742</v>
      </c>
      <c r="W92" s="90" t="s">
        <v>743</v>
      </c>
      <c r="X92" s="90" t="s">
        <v>744</v>
      </c>
      <c r="Y92" s="90" t="s">
        <v>745</v>
      </c>
      <c r="Z92" s="163"/>
      <c r="AA92" s="153"/>
      <c r="AB92" s="154">
        <v>150</v>
      </c>
      <c r="AC92" s="154">
        <v>150</v>
      </c>
      <c r="AD92" s="154">
        <v>100</v>
      </c>
      <c r="AE92" s="154">
        <v>100</v>
      </c>
      <c r="AF92" s="155"/>
      <c r="AG92" s="155"/>
      <c r="AH92" s="154" t="s">
        <v>92</v>
      </c>
      <c r="AI92" s="154" t="s">
        <v>746</v>
      </c>
      <c r="AJ92" s="154" t="s">
        <v>272</v>
      </c>
      <c r="AK92" s="154" t="s">
        <v>272</v>
      </c>
      <c r="AL92" s="154" t="s">
        <v>747</v>
      </c>
      <c r="AM92" s="158">
        <v>100</v>
      </c>
      <c r="AN92" s="158">
        <v>70</v>
      </c>
      <c r="AO92" s="158"/>
      <c r="AP92" s="158"/>
      <c r="AQ92" s="158"/>
      <c r="AR92" s="158"/>
      <c r="AS92" s="158">
        <v>170</v>
      </c>
      <c r="AT92" s="158">
        <v>130</v>
      </c>
      <c r="AU92" s="158">
        <v>300</v>
      </c>
      <c r="AV92" s="158">
        <v>150</v>
      </c>
      <c r="AW92" s="158">
        <v>450</v>
      </c>
      <c r="AX92" s="158">
        <v>200</v>
      </c>
      <c r="AY92" s="158">
        <v>650</v>
      </c>
      <c r="AZ92" s="158">
        <v>350</v>
      </c>
      <c r="BA92" s="158">
        <v>1000</v>
      </c>
      <c r="BB92" s="158">
        <v>350</v>
      </c>
      <c r="BC92" s="158">
        <v>1350</v>
      </c>
      <c r="BD92" s="158">
        <v>350</v>
      </c>
      <c r="BE92" s="158">
        <v>1700</v>
      </c>
      <c r="BF92" s="158">
        <v>300</v>
      </c>
      <c r="BG92" s="100">
        <v>2000</v>
      </c>
      <c r="BH92" s="100">
        <v>300</v>
      </c>
      <c r="BI92" s="100">
        <v>2300</v>
      </c>
      <c r="BJ92" s="204">
        <f t="shared" si="19"/>
        <v>0.0958333333333333</v>
      </c>
      <c r="BK92" s="91" t="s">
        <v>748</v>
      </c>
      <c r="BL92" s="91" t="s">
        <v>158</v>
      </c>
      <c r="BM92" s="90" t="s">
        <v>749</v>
      </c>
      <c r="BN92" s="90" t="s">
        <v>190</v>
      </c>
      <c r="BO92" s="90" t="s">
        <v>111</v>
      </c>
      <c r="BP92" s="90" t="s">
        <v>609</v>
      </c>
      <c r="BQ92" s="90" t="s">
        <v>610</v>
      </c>
      <c r="BR92" s="90"/>
      <c r="BS92" s="100"/>
      <c r="BT92" s="100"/>
      <c r="BU92" s="100"/>
      <c r="BV92" s="100"/>
      <c r="BW92" s="100"/>
      <c r="BX92" s="100"/>
      <c r="BY92" s="100"/>
      <c r="BZ92" s="100"/>
      <c r="CA92" s="100"/>
      <c r="CB92" s="90" t="s">
        <v>190</v>
      </c>
    </row>
    <row r="93" s="73" customFormat="1" ht="123" hidden="1" customHeight="1" spans="1:78">
      <c r="A93" s="100">
        <f t="shared" si="18"/>
        <v>79</v>
      </c>
      <c r="B93" s="108" t="s">
        <v>750</v>
      </c>
      <c r="C93" s="205"/>
      <c r="D93" s="205"/>
      <c r="E93" s="205"/>
      <c r="F93" s="205"/>
      <c r="G93" s="90" t="s">
        <v>716</v>
      </c>
      <c r="H93" s="90" t="s">
        <v>717</v>
      </c>
      <c r="I93" s="90" t="s">
        <v>85</v>
      </c>
      <c r="J93" s="90" t="s">
        <v>233</v>
      </c>
      <c r="K93" s="91" t="s">
        <v>751</v>
      </c>
      <c r="L93" s="90" t="s">
        <v>719</v>
      </c>
      <c r="M93" s="90">
        <v>20000</v>
      </c>
      <c r="N93" s="90"/>
      <c r="O93" s="90" t="s">
        <v>752</v>
      </c>
      <c r="P93" s="90">
        <v>20000</v>
      </c>
      <c r="Q93" s="90"/>
      <c r="R93" s="90"/>
      <c r="S93" s="90">
        <v>3000</v>
      </c>
      <c r="T93" s="90"/>
      <c r="U93" s="90">
        <v>2000</v>
      </c>
      <c r="V93" s="90" t="s">
        <v>753</v>
      </c>
      <c r="W93" s="90" t="s">
        <v>754</v>
      </c>
      <c r="X93" s="90" t="s">
        <v>755</v>
      </c>
      <c r="Y93" s="90" t="s">
        <v>643</v>
      </c>
      <c r="Z93" s="153"/>
      <c r="AA93" s="153"/>
      <c r="AB93" s="154"/>
      <c r="AC93" s="154"/>
      <c r="AD93" s="154"/>
      <c r="AE93" s="162"/>
      <c r="AF93" s="162"/>
      <c r="AG93" s="162"/>
      <c r="AH93" s="158" t="s">
        <v>92</v>
      </c>
      <c r="AI93" s="154" t="s">
        <v>756</v>
      </c>
      <c r="AJ93" s="154" t="s">
        <v>756</v>
      </c>
      <c r="AK93" s="154" t="s">
        <v>756</v>
      </c>
      <c r="AL93" s="154" t="s">
        <v>756</v>
      </c>
      <c r="AM93" s="154">
        <v>168</v>
      </c>
      <c r="AN93" s="154">
        <v>187</v>
      </c>
      <c r="AO93" s="154"/>
      <c r="AP93" s="154"/>
      <c r="AQ93" s="154"/>
      <c r="AR93" s="154"/>
      <c r="AS93" s="154">
        <v>355</v>
      </c>
      <c r="AT93" s="154">
        <v>168</v>
      </c>
      <c r="AU93" s="154">
        <v>523</v>
      </c>
      <c r="AV93" s="154">
        <v>152</v>
      </c>
      <c r="AW93" s="154">
        <v>675</v>
      </c>
      <c r="AX93" s="154">
        <v>168</v>
      </c>
      <c r="AY93" s="154">
        <v>843</v>
      </c>
      <c r="AZ93" s="154">
        <v>192</v>
      </c>
      <c r="BA93" s="154">
        <v>1035</v>
      </c>
      <c r="BB93" s="154">
        <v>176</v>
      </c>
      <c r="BC93" s="154">
        <v>1211</v>
      </c>
      <c r="BD93" s="154">
        <v>249</v>
      </c>
      <c r="BE93" s="154">
        <v>1460</v>
      </c>
      <c r="BF93" s="154">
        <v>45</v>
      </c>
      <c r="BG93" s="90">
        <v>1505</v>
      </c>
      <c r="BH93" s="90">
        <v>240</v>
      </c>
      <c r="BI93" s="90">
        <v>1745</v>
      </c>
      <c r="BJ93" s="192">
        <f t="shared" si="19"/>
        <v>0.8725</v>
      </c>
      <c r="BK93" s="91" t="s">
        <v>757</v>
      </c>
      <c r="BL93" s="91"/>
      <c r="BM93" s="90" t="s">
        <v>758</v>
      </c>
      <c r="BN93" s="90" t="s">
        <v>233</v>
      </c>
      <c r="BO93" s="90" t="s">
        <v>652</v>
      </c>
      <c r="BP93" s="90" t="s">
        <v>653</v>
      </c>
      <c r="BQ93" s="90" t="s">
        <v>759</v>
      </c>
      <c r="BR93" s="90"/>
      <c r="BS93" s="205"/>
      <c r="BT93" s="205"/>
      <c r="BU93" s="205"/>
      <c r="BV93" s="205"/>
      <c r="BW93" s="205"/>
      <c r="BX93" s="205"/>
      <c r="BY93" s="205"/>
      <c r="BZ93" s="90"/>
    </row>
    <row r="94" ht="78" hidden="1" customHeight="1" spans="1:80">
      <c r="A94" s="100">
        <f t="shared" si="18"/>
        <v>80</v>
      </c>
      <c r="B94" s="110" t="s">
        <v>760</v>
      </c>
      <c r="C94" s="102"/>
      <c r="D94" s="102"/>
      <c r="E94" s="102"/>
      <c r="F94" s="102"/>
      <c r="G94" s="90" t="s">
        <v>716</v>
      </c>
      <c r="H94" s="90" t="s">
        <v>717</v>
      </c>
      <c r="I94" s="90" t="s">
        <v>85</v>
      </c>
      <c r="J94" s="126" t="s">
        <v>251</v>
      </c>
      <c r="K94" s="110" t="s">
        <v>761</v>
      </c>
      <c r="L94" s="126" t="s">
        <v>88</v>
      </c>
      <c r="M94" s="126">
        <v>40000</v>
      </c>
      <c r="N94" s="126"/>
      <c r="O94" s="126"/>
      <c r="P94" s="126"/>
      <c r="Q94" s="100"/>
      <c r="R94" s="100"/>
      <c r="S94" s="126">
        <v>1000</v>
      </c>
      <c r="T94" s="100"/>
      <c r="U94" s="126">
        <v>1200</v>
      </c>
      <c r="V94" s="126" t="s">
        <v>762</v>
      </c>
      <c r="W94" s="126" t="s">
        <v>763</v>
      </c>
      <c r="X94" s="126" t="s">
        <v>764</v>
      </c>
      <c r="Y94" s="126" t="s">
        <v>765</v>
      </c>
      <c r="Z94" s="160"/>
      <c r="AA94" s="160"/>
      <c r="AB94" s="160">
        <v>27.5</v>
      </c>
      <c r="AC94" s="160">
        <v>27.5</v>
      </c>
      <c r="AD94" s="160">
        <v>5.8</v>
      </c>
      <c r="AE94" s="160">
        <v>5.8</v>
      </c>
      <c r="AF94" s="155"/>
      <c r="AG94" s="155"/>
      <c r="AH94" s="158" t="s">
        <v>92</v>
      </c>
      <c r="AI94" s="158" t="s">
        <v>92</v>
      </c>
      <c r="AJ94" s="158" t="s">
        <v>92</v>
      </c>
      <c r="AK94" s="158" t="s">
        <v>92</v>
      </c>
      <c r="AL94" s="158" t="s">
        <v>156</v>
      </c>
      <c r="AM94" s="158">
        <v>105</v>
      </c>
      <c r="AN94" s="158">
        <v>105</v>
      </c>
      <c r="AO94" s="158"/>
      <c r="AP94" s="158"/>
      <c r="AQ94" s="158"/>
      <c r="AR94" s="158"/>
      <c r="AS94" s="158">
        <v>210</v>
      </c>
      <c r="AT94" s="158">
        <v>100</v>
      </c>
      <c r="AU94" s="158">
        <v>310</v>
      </c>
      <c r="AV94" s="158">
        <v>90</v>
      </c>
      <c r="AW94" s="158">
        <v>400</v>
      </c>
      <c r="AX94" s="158">
        <v>100</v>
      </c>
      <c r="AY94" s="158">
        <v>500</v>
      </c>
      <c r="AZ94" s="158">
        <v>100</v>
      </c>
      <c r="BA94" s="158">
        <v>600</v>
      </c>
      <c r="BB94" s="158">
        <v>100</v>
      </c>
      <c r="BC94" s="158">
        <v>700</v>
      </c>
      <c r="BD94" s="158">
        <v>100</v>
      </c>
      <c r="BE94" s="158">
        <v>800</v>
      </c>
      <c r="BF94" s="158">
        <v>100</v>
      </c>
      <c r="BG94" s="100">
        <v>900</v>
      </c>
      <c r="BH94" s="100">
        <v>100</v>
      </c>
      <c r="BI94" s="100">
        <v>1000</v>
      </c>
      <c r="BJ94" s="204">
        <f t="shared" si="19"/>
        <v>0.833333333333333</v>
      </c>
      <c r="BK94" s="210" t="s">
        <v>766</v>
      </c>
      <c r="BL94" s="111"/>
      <c r="BM94" s="126" t="s">
        <v>767</v>
      </c>
      <c r="BN94" s="126" t="s">
        <v>251</v>
      </c>
      <c r="BO94" s="126" t="s">
        <v>261</v>
      </c>
      <c r="BP94" s="126" t="s">
        <v>262</v>
      </c>
      <c r="BQ94" s="100" t="s">
        <v>678</v>
      </c>
      <c r="BR94" s="126" t="s">
        <v>264</v>
      </c>
      <c r="BS94" s="100"/>
      <c r="BT94" s="100"/>
      <c r="BU94" s="100"/>
      <c r="BV94" s="100"/>
      <c r="BW94" s="100"/>
      <c r="BX94" s="100"/>
      <c r="BY94" s="100"/>
      <c r="BZ94" s="126"/>
      <c r="CA94" s="100"/>
      <c r="CB94" s="90" t="s">
        <v>251</v>
      </c>
    </row>
    <row r="95" ht="245" customHeight="1" spans="1:80">
      <c r="A95" s="100">
        <v>23</v>
      </c>
      <c r="B95" s="110" t="s">
        <v>768</v>
      </c>
      <c r="C95" s="102"/>
      <c r="D95" s="102"/>
      <c r="E95" s="102"/>
      <c r="F95" s="102"/>
      <c r="G95" s="90" t="s">
        <v>716</v>
      </c>
      <c r="H95" s="90" t="s">
        <v>717</v>
      </c>
      <c r="I95" s="90" t="s">
        <v>85</v>
      </c>
      <c r="J95" s="126" t="s">
        <v>251</v>
      </c>
      <c r="K95" s="91" t="s">
        <v>769</v>
      </c>
      <c r="L95" s="90" t="s">
        <v>719</v>
      </c>
      <c r="M95" s="126">
        <v>341246</v>
      </c>
      <c r="N95" s="126"/>
      <c r="O95" s="126"/>
      <c r="P95" s="126"/>
      <c r="Q95" s="100"/>
      <c r="R95" s="100"/>
      <c r="S95" s="221">
        <v>56000</v>
      </c>
      <c r="T95" s="100"/>
      <c r="U95" s="100">
        <v>45000</v>
      </c>
      <c r="V95" s="126" t="s">
        <v>770</v>
      </c>
      <c r="W95" s="126" t="s">
        <v>771</v>
      </c>
      <c r="X95" s="126" t="s">
        <v>772</v>
      </c>
      <c r="Y95" s="126" t="s">
        <v>773</v>
      </c>
      <c r="Z95" s="160"/>
      <c r="AA95" s="160"/>
      <c r="AB95" s="154">
        <v>3800</v>
      </c>
      <c r="AC95" s="154">
        <v>180</v>
      </c>
      <c r="AD95" s="154"/>
      <c r="AE95" s="154">
        <v>800</v>
      </c>
      <c r="AF95" s="155"/>
      <c r="AG95" s="155"/>
      <c r="AH95" s="158" t="s">
        <v>92</v>
      </c>
      <c r="AI95" s="154" t="s">
        <v>774</v>
      </c>
      <c r="AJ95" s="158" t="s">
        <v>92</v>
      </c>
      <c r="AK95" s="154" t="s">
        <v>774</v>
      </c>
      <c r="AL95" s="158" t="s">
        <v>156</v>
      </c>
      <c r="AM95" s="158">
        <v>1500</v>
      </c>
      <c r="AN95" s="158">
        <v>3000</v>
      </c>
      <c r="AO95" s="158"/>
      <c r="AP95" s="158"/>
      <c r="AQ95" s="158"/>
      <c r="AR95" s="158"/>
      <c r="AS95" s="158">
        <v>4500</v>
      </c>
      <c r="AT95" s="158">
        <v>7600</v>
      </c>
      <c r="AU95" s="158">
        <v>12100</v>
      </c>
      <c r="AV95" s="158">
        <v>450</v>
      </c>
      <c r="AW95" s="158">
        <v>12550</v>
      </c>
      <c r="AX95" s="158">
        <v>0</v>
      </c>
      <c r="AY95" s="158">
        <v>12550</v>
      </c>
      <c r="AZ95" s="158">
        <v>3000</v>
      </c>
      <c r="BA95" s="158">
        <v>15550</v>
      </c>
      <c r="BB95" s="158">
        <v>0</v>
      </c>
      <c r="BC95" s="158">
        <v>15550</v>
      </c>
      <c r="BD95" s="158">
        <v>0</v>
      </c>
      <c r="BE95" s="158">
        <v>15550</v>
      </c>
      <c r="BF95" s="158">
        <v>0</v>
      </c>
      <c r="BG95" s="100">
        <v>15550</v>
      </c>
      <c r="BH95" s="100">
        <v>0</v>
      </c>
      <c r="BI95" s="100">
        <v>15550</v>
      </c>
      <c r="BJ95" s="204">
        <f t="shared" si="19"/>
        <v>0.345555555555556</v>
      </c>
      <c r="BK95" s="259" t="s">
        <v>775</v>
      </c>
      <c r="BL95" s="91" t="s">
        <v>158</v>
      </c>
      <c r="BM95" s="126" t="s">
        <v>776</v>
      </c>
      <c r="BN95" s="126" t="s">
        <v>251</v>
      </c>
      <c r="BO95" s="126" t="s">
        <v>676</v>
      </c>
      <c r="BP95" s="272" t="s">
        <v>677</v>
      </c>
      <c r="BQ95" s="126" t="s">
        <v>777</v>
      </c>
      <c r="BR95" s="126" t="s">
        <v>264</v>
      </c>
      <c r="BS95" s="100"/>
      <c r="BT95" s="100"/>
      <c r="BU95" s="100"/>
      <c r="BV95" s="100"/>
      <c r="BW95" s="100"/>
      <c r="BX95" s="100"/>
      <c r="BY95" s="100"/>
      <c r="BZ95" s="126"/>
      <c r="CA95" s="100"/>
      <c r="CB95" s="90" t="s">
        <v>264</v>
      </c>
    </row>
    <row r="96" s="68" customFormat="1" ht="37.95" hidden="1" customHeight="1" spans="1:80">
      <c r="A96" s="120" t="s">
        <v>778</v>
      </c>
      <c r="B96" s="120"/>
      <c r="C96" s="120"/>
      <c r="D96" s="120"/>
      <c r="E96" s="120"/>
      <c r="F96" s="120"/>
      <c r="G96" s="194"/>
      <c r="H96" s="194"/>
      <c r="I96" s="194"/>
      <c r="J96" s="120"/>
      <c r="K96" s="120"/>
      <c r="L96" s="121"/>
      <c r="M96" s="121">
        <f>SUM(M97:M106)</f>
        <v>1834050</v>
      </c>
      <c r="N96" s="121">
        <f t="shared" ref="N96:BI96" si="20">SUM(N97:N106)</f>
        <v>0</v>
      </c>
      <c r="O96" s="121">
        <f t="shared" si="20"/>
        <v>5000</v>
      </c>
      <c r="P96" s="121">
        <f t="shared" si="20"/>
        <v>12050</v>
      </c>
      <c r="Q96" s="121">
        <f t="shared" si="20"/>
        <v>0</v>
      </c>
      <c r="R96" s="121">
        <f t="shared" si="20"/>
        <v>0</v>
      </c>
      <c r="S96" s="121">
        <f t="shared" si="20"/>
        <v>6300</v>
      </c>
      <c r="T96" s="121">
        <f t="shared" si="20"/>
        <v>0</v>
      </c>
      <c r="U96" s="121">
        <f t="shared" si="20"/>
        <v>124550</v>
      </c>
      <c r="V96" s="121">
        <f t="shared" si="20"/>
        <v>0</v>
      </c>
      <c r="W96" s="121">
        <f t="shared" si="20"/>
        <v>0</v>
      </c>
      <c r="X96" s="121">
        <f t="shared" si="20"/>
        <v>0</v>
      </c>
      <c r="Y96" s="121">
        <f t="shared" si="20"/>
        <v>0</v>
      </c>
      <c r="Z96" s="121">
        <f t="shared" si="20"/>
        <v>60</v>
      </c>
      <c r="AA96" s="121">
        <f t="shared" si="20"/>
        <v>36</v>
      </c>
      <c r="AB96" s="121">
        <f t="shared" si="20"/>
        <v>10657</v>
      </c>
      <c r="AC96" s="121">
        <f t="shared" si="20"/>
        <v>2350</v>
      </c>
      <c r="AD96" s="121">
        <f t="shared" si="20"/>
        <v>120</v>
      </c>
      <c r="AE96" s="121">
        <f t="shared" si="20"/>
        <v>10</v>
      </c>
      <c r="AF96" s="121">
        <f t="shared" si="20"/>
        <v>0</v>
      </c>
      <c r="AG96" s="121">
        <f t="shared" si="20"/>
        <v>0</v>
      </c>
      <c r="AH96" s="121">
        <f t="shared" si="20"/>
        <v>0</v>
      </c>
      <c r="AI96" s="121">
        <f t="shared" si="20"/>
        <v>0</v>
      </c>
      <c r="AJ96" s="121">
        <f t="shared" si="20"/>
        <v>0</v>
      </c>
      <c r="AK96" s="121">
        <f t="shared" si="20"/>
        <v>0</v>
      </c>
      <c r="AL96" s="121">
        <f t="shared" si="20"/>
        <v>0</v>
      </c>
      <c r="AM96" s="121">
        <f t="shared" si="20"/>
        <v>5335</v>
      </c>
      <c r="AN96" s="121">
        <f t="shared" si="20"/>
        <v>5742</v>
      </c>
      <c r="AO96" s="121">
        <f t="shared" si="20"/>
        <v>0</v>
      </c>
      <c r="AP96" s="121">
        <f t="shared" si="20"/>
        <v>0</v>
      </c>
      <c r="AQ96" s="121">
        <f t="shared" si="20"/>
        <v>0</v>
      </c>
      <c r="AR96" s="121">
        <f t="shared" si="20"/>
        <v>0</v>
      </c>
      <c r="AS96" s="121">
        <f t="shared" si="20"/>
        <v>11077</v>
      </c>
      <c r="AT96" s="121">
        <f t="shared" si="20"/>
        <v>10396</v>
      </c>
      <c r="AU96" s="121">
        <f t="shared" si="20"/>
        <v>21473</v>
      </c>
      <c r="AV96" s="121">
        <f t="shared" si="20"/>
        <v>2212</v>
      </c>
      <c r="AW96" s="121">
        <f t="shared" si="20"/>
        <v>23685</v>
      </c>
      <c r="AX96" s="121">
        <f t="shared" si="20"/>
        <v>6530</v>
      </c>
      <c r="AY96" s="121">
        <f t="shared" si="20"/>
        <v>30215</v>
      </c>
      <c r="AZ96" s="121">
        <f t="shared" si="20"/>
        <v>3055</v>
      </c>
      <c r="BA96" s="121">
        <f t="shared" si="20"/>
        <v>33270</v>
      </c>
      <c r="BB96" s="121">
        <f t="shared" si="20"/>
        <v>3546</v>
      </c>
      <c r="BC96" s="121">
        <f t="shared" si="20"/>
        <v>36816</v>
      </c>
      <c r="BD96" s="121">
        <f t="shared" si="20"/>
        <v>4119</v>
      </c>
      <c r="BE96" s="121">
        <f t="shared" si="20"/>
        <v>40935</v>
      </c>
      <c r="BF96" s="121">
        <f t="shared" si="20"/>
        <v>10224</v>
      </c>
      <c r="BG96" s="121">
        <f t="shared" si="20"/>
        <v>51159</v>
      </c>
      <c r="BH96" s="121">
        <f t="shared" si="20"/>
        <v>6850</v>
      </c>
      <c r="BI96" s="121">
        <f t="shared" si="20"/>
        <v>58009</v>
      </c>
      <c r="BJ96" s="200">
        <f t="shared" si="19"/>
        <v>0.465748695303091</v>
      </c>
      <c r="BK96" s="120"/>
      <c r="BL96" s="120"/>
      <c r="BM96" s="121"/>
      <c r="BN96" s="121"/>
      <c r="BO96" s="121"/>
      <c r="BP96" s="121"/>
      <c r="BQ96" s="121"/>
      <c r="BR96" s="121"/>
      <c r="BS96" s="121"/>
      <c r="BT96" s="121"/>
      <c r="BU96" s="121"/>
      <c r="BV96" s="121"/>
      <c r="BW96" s="121"/>
      <c r="BX96" s="121"/>
      <c r="BY96" s="121"/>
      <c r="BZ96" s="121"/>
      <c r="CA96" s="121"/>
      <c r="CB96" s="121"/>
    </row>
    <row r="97" s="70" customFormat="1" ht="85.95" customHeight="1" spans="1:80">
      <c r="A97" s="100">
        <v>24</v>
      </c>
      <c r="B97" s="110" t="s">
        <v>779</v>
      </c>
      <c r="C97" s="102"/>
      <c r="D97" s="102"/>
      <c r="E97" s="102"/>
      <c r="F97" s="102"/>
      <c r="G97" s="90" t="s">
        <v>716</v>
      </c>
      <c r="H97" s="90" t="s">
        <v>717</v>
      </c>
      <c r="I97" s="90" t="s">
        <v>372</v>
      </c>
      <c r="J97" s="126" t="s">
        <v>780</v>
      </c>
      <c r="K97" s="110" t="s">
        <v>781</v>
      </c>
      <c r="L97" s="90" t="s">
        <v>782</v>
      </c>
      <c r="M97" s="126">
        <v>11000</v>
      </c>
      <c r="N97" s="100"/>
      <c r="O97" s="100"/>
      <c r="P97" s="126">
        <v>11000</v>
      </c>
      <c r="Q97" s="100"/>
      <c r="R97" s="100"/>
      <c r="S97" s="100">
        <v>1000</v>
      </c>
      <c r="T97" s="100"/>
      <c r="U97" s="126">
        <v>1000</v>
      </c>
      <c r="V97" s="126" t="s">
        <v>783</v>
      </c>
      <c r="W97" s="125" t="s">
        <v>784</v>
      </c>
      <c r="X97" s="125" t="s">
        <v>785</v>
      </c>
      <c r="Y97" s="125" t="s">
        <v>786</v>
      </c>
      <c r="Z97" s="158">
        <v>1</v>
      </c>
      <c r="AA97" s="158"/>
      <c r="AB97" s="158"/>
      <c r="AC97" s="158"/>
      <c r="AD97" s="158"/>
      <c r="AE97" s="158"/>
      <c r="AF97" s="155"/>
      <c r="AG97" s="155"/>
      <c r="AH97" s="158" t="s">
        <v>92</v>
      </c>
      <c r="AI97" s="158" t="s">
        <v>519</v>
      </c>
      <c r="AJ97" s="158" t="s">
        <v>167</v>
      </c>
      <c r="AK97" s="158" t="s">
        <v>167</v>
      </c>
      <c r="AL97" s="158" t="s">
        <v>182</v>
      </c>
      <c r="AM97" s="158">
        <v>50</v>
      </c>
      <c r="AN97" s="158">
        <v>50</v>
      </c>
      <c r="AO97" s="158" t="s">
        <v>395</v>
      </c>
      <c r="AP97" s="158"/>
      <c r="AQ97" s="158"/>
      <c r="AR97" s="158"/>
      <c r="AS97" s="158">
        <v>100</v>
      </c>
      <c r="AT97" s="158">
        <v>350</v>
      </c>
      <c r="AU97" s="158">
        <v>450</v>
      </c>
      <c r="AV97" s="158">
        <v>50</v>
      </c>
      <c r="AW97" s="158">
        <v>500</v>
      </c>
      <c r="AX97" s="158">
        <v>0</v>
      </c>
      <c r="AY97" s="158">
        <v>500</v>
      </c>
      <c r="AZ97" s="158">
        <v>80</v>
      </c>
      <c r="BA97" s="158">
        <v>580</v>
      </c>
      <c r="BB97" s="158">
        <v>80</v>
      </c>
      <c r="BC97" s="158">
        <v>660</v>
      </c>
      <c r="BD97" s="158">
        <v>70</v>
      </c>
      <c r="BE97" s="158">
        <v>730</v>
      </c>
      <c r="BF97" s="158">
        <v>50</v>
      </c>
      <c r="BG97" s="100">
        <v>780</v>
      </c>
      <c r="BH97" s="100">
        <v>100</v>
      </c>
      <c r="BI97" s="100">
        <v>880</v>
      </c>
      <c r="BJ97" s="204">
        <f t="shared" ref="BJ97:BJ109" si="21">BI97/U97</f>
        <v>0.88</v>
      </c>
      <c r="BK97" s="205" t="s">
        <v>787</v>
      </c>
      <c r="BL97" s="111" t="s">
        <v>158</v>
      </c>
      <c r="BM97" s="125" t="s">
        <v>780</v>
      </c>
      <c r="BN97" s="125" t="s">
        <v>780</v>
      </c>
      <c r="BO97" s="125" t="s">
        <v>788</v>
      </c>
      <c r="BP97" s="126" t="s">
        <v>789</v>
      </c>
      <c r="BQ97" s="125" t="s">
        <v>790</v>
      </c>
      <c r="BR97" s="90"/>
      <c r="BS97" s="201"/>
      <c r="BT97" s="201"/>
      <c r="BU97" s="201"/>
      <c r="BV97" s="201"/>
      <c r="BW97" s="201"/>
      <c r="BX97" s="201"/>
      <c r="BY97" s="201"/>
      <c r="BZ97" s="272"/>
      <c r="CA97" s="100"/>
      <c r="CB97" s="100"/>
    </row>
    <row r="98" ht="102" hidden="1" customHeight="1" spans="1:80">
      <c r="A98" s="100">
        <f>ROW()-15</f>
        <v>83</v>
      </c>
      <c r="B98" s="108" t="s">
        <v>791</v>
      </c>
      <c r="C98" s="102"/>
      <c r="D98" s="102"/>
      <c r="E98" s="102"/>
      <c r="F98" s="102"/>
      <c r="G98" s="90" t="s">
        <v>716</v>
      </c>
      <c r="H98" s="90" t="s">
        <v>717</v>
      </c>
      <c r="I98" s="90" t="s">
        <v>372</v>
      </c>
      <c r="J98" s="125" t="s">
        <v>780</v>
      </c>
      <c r="K98" s="108" t="s">
        <v>792</v>
      </c>
      <c r="L98" s="125" t="s">
        <v>793</v>
      </c>
      <c r="M98" s="125">
        <v>5000</v>
      </c>
      <c r="N98" s="125"/>
      <c r="O98" s="125">
        <v>5000</v>
      </c>
      <c r="P98" s="125"/>
      <c r="Q98" s="100"/>
      <c r="R98" s="100"/>
      <c r="S98" s="125"/>
      <c r="T98" s="100"/>
      <c r="U98" s="125">
        <v>5000</v>
      </c>
      <c r="V98" s="125" t="s">
        <v>794</v>
      </c>
      <c r="W98" s="125" t="s">
        <v>794</v>
      </c>
      <c r="X98" s="125" t="s">
        <v>795</v>
      </c>
      <c r="Y98" s="223" t="s">
        <v>796</v>
      </c>
      <c r="Z98" s="251">
        <v>8</v>
      </c>
      <c r="AA98" s="251">
        <v>12</v>
      </c>
      <c r="AB98" s="249"/>
      <c r="AC98" s="249"/>
      <c r="AD98" s="249"/>
      <c r="AE98" s="249"/>
      <c r="AF98" s="155"/>
      <c r="AG98" s="155"/>
      <c r="AH98" s="158" t="s">
        <v>92</v>
      </c>
      <c r="AI98" s="158" t="s">
        <v>92</v>
      </c>
      <c r="AJ98" s="158" t="s">
        <v>92</v>
      </c>
      <c r="AK98" s="158" t="s">
        <v>92</v>
      </c>
      <c r="AL98" s="158" t="s">
        <v>182</v>
      </c>
      <c r="AM98" s="158">
        <v>50</v>
      </c>
      <c r="AN98" s="158">
        <v>150</v>
      </c>
      <c r="AO98" s="158" t="s">
        <v>520</v>
      </c>
      <c r="AP98" s="158" t="s">
        <v>396</v>
      </c>
      <c r="AQ98" s="158" t="s">
        <v>122</v>
      </c>
      <c r="AR98" s="158"/>
      <c r="AS98" s="158">
        <v>200</v>
      </c>
      <c r="AT98" s="158">
        <v>1800</v>
      </c>
      <c r="AU98" s="158">
        <v>2000</v>
      </c>
      <c r="AV98" s="158">
        <v>300</v>
      </c>
      <c r="AW98" s="158">
        <v>2300</v>
      </c>
      <c r="AX98" s="158">
        <v>800</v>
      </c>
      <c r="AY98" s="158">
        <v>3100</v>
      </c>
      <c r="AZ98" s="158">
        <v>600</v>
      </c>
      <c r="BA98" s="158">
        <v>3700</v>
      </c>
      <c r="BB98" s="158">
        <v>300</v>
      </c>
      <c r="BC98" s="158">
        <v>4000</v>
      </c>
      <c r="BD98" s="158">
        <v>200</v>
      </c>
      <c r="BE98" s="158">
        <v>4200</v>
      </c>
      <c r="BF98" s="158">
        <v>200</v>
      </c>
      <c r="BG98" s="100">
        <v>4400</v>
      </c>
      <c r="BH98" s="100">
        <v>300</v>
      </c>
      <c r="BI98" s="100">
        <v>4700</v>
      </c>
      <c r="BJ98" s="204">
        <f t="shared" si="21"/>
        <v>0.94</v>
      </c>
      <c r="BK98" s="205" t="s">
        <v>797</v>
      </c>
      <c r="BL98" s="111"/>
      <c r="BM98" s="125" t="s">
        <v>780</v>
      </c>
      <c r="BN98" s="125" t="s">
        <v>780</v>
      </c>
      <c r="BO98" s="125" t="s">
        <v>798</v>
      </c>
      <c r="BP98" s="125" t="s">
        <v>789</v>
      </c>
      <c r="BQ98" s="125" t="s">
        <v>799</v>
      </c>
      <c r="BR98" s="90" t="s">
        <v>800</v>
      </c>
      <c r="BS98" s="100"/>
      <c r="BT98" s="100"/>
      <c r="BU98" s="100"/>
      <c r="BV98" s="100"/>
      <c r="BW98" s="100"/>
      <c r="BX98" s="100"/>
      <c r="BY98" s="100"/>
      <c r="BZ98" s="279"/>
      <c r="CA98" s="100"/>
      <c r="CB98" s="280" t="s">
        <v>780</v>
      </c>
    </row>
    <row r="99" ht="70" customHeight="1" spans="1:80">
      <c r="A99" s="100">
        <v>25</v>
      </c>
      <c r="B99" s="232" t="s">
        <v>801</v>
      </c>
      <c r="C99" s="102"/>
      <c r="D99" s="102"/>
      <c r="E99" s="102"/>
      <c r="F99" s="102"/>
      <c r="G99" s="90" t="s">
        <v>716</v>
      </c>
      <c r="H99" s="90" t="s">
        <v>717</v>
      </c>
      <c r="I99" s="90" t="s">
        <v>372</v>
      </c>
      <c r="J99" s="234" t="s">
        <v>373</v>
      </c>
      <c r="K99" s="235" t="s">
        <v>802</v>
      </c>
      <c r="L99" s="234" t="s">
        <v>803</v>
      </c>
      <c r="M99" s="234">
        <v>20000</v>
      </c>
      <c r="N99" s="100"/>
      <c r="O99" s="100"/>
      <c r="P99" s="100"/>
      <c r="Q99" s="100"/>
      <c r="R99" s="100"/>
      <c r="S99" s="135"/>
      <c r="T99" s="100"/>
      <c r="U99" s="135">
        <v>4000</v>
      </c>
      <c r="V99" s="135" t="s">
        <v>804</v>
      </c>
      <c r="W99" s="135" t="s">
        <v>494</v>
      </c>
      <c r="X99" s="135" t="s">
        <v>805</v>
      </c>
      <c r="Y99" s="135" t="s">
        <v>806</v>
      </c>
      <c r="Z99" s="252">
        <v>6</v>
      </c>
      <c r="AA99" s="252"/>
      <c r="AB99" s="252"/>
      <c r="AC99" s="252"/>
      <c r="AD99" s="154"/>
      <c r="AE99" s="154"/>
      <c r="AF99" s="155"/>
      <c r="AG99" s="155"/>
      <c r="AH99" s="158" t="s">
        <v>92</v>
      </c>
      <c r="AI99" s="158" t="s">
        <v>92</v>
      </c>
      <c r="AJ99" s="154" t="s">
        <v>167</v>
      </c>
      <c r="AK99" s="154" t="s">
        <v>167</v>
      </c>
      <c r="AL99" s="154" t="s">
        <v>807</v>
      </c>
      <c r="AM99" s="158">
        <v>0</v>
      </c>
      <c r="AN99" s="158">
        <v>0</v>
      </c>
      <c r="AO99" s="158" t="s">
        <v>808</v>
      </c>
      <c r="AP99" s="158"/>
      <c r="AQ99" s="158"/>
      <c r="AR99" s="158"/>
      <c r="AS99" s="158">
        <v>0</v>
      </c>
      <c r="AT99" s="158">
        <v>0</v>
      </c>
      <c r="AU99" s="158">
        <v>0</v>
      </c>
      <c r="AV99" s="158">
        <v>0</v>
      </c>
      <c r="AW99" s="158">
        <v>0</v>
      </c>
      <c r="AX99" s="158">
        <v>0</v>
      </c>
      <c r="AY99" s="158">
        <v>0</v>
      </c>
      <c r="AZ99" s="158">
        <v>300</v>
      </c>
      <c r="BA99" s="158">
        <v>300</v>
      </c>
      <c r="BB99" s="158">
        <v>200</v>
      </c>
      <c r="BC99" s="158">
        <v>500</v>
      </c>
      <c r="BD99" s="158">
        <v>50</v>
      </c>
      <c r="BE99" s="158">
        <v>550</v>
      </c>
      <c r="BF99" s="158">
        <v>50</v>
      </c>
      <c r="BG99" s="100">
        <v>600</v>
      </c>
      <c r="BH99" s="100">
        <v>30</v>
      </c>
      <c r="BI99" s="100">
        <v>630</v>
      </c>
      <c r="BJ99" s="204">
        <f t="shared" si="21"/>
        <v>0.1575</v>
      </c>
      <c r="BK99" s="260" t="s">
        <v>809</v>
      </c>
      <c r="BL99" s="91" t="s">
        <v>810</v>
      </c>
      <c r="BM99" s="135" t="s">
        <v>811</v>
      </c>
      <c r="BN99" s="135" t="s">
        <v>373</v>
      </c>
      <c r="BO99" s="224" t="s">
        <v>383</v>
      </c>
      <c r="BP99" s="125" t="s">
        <v>384</v>
      </c>
      <c r="BQ99" s="135" t="s">
        <v>812</v>
      </c>
      <c r="BR99" s="234" t="s">
        <v>813</v>
      </c>
      <c r="BS99" s="100"/>
      <c r="BT99" s="100"/>
      <c r="BU99" s="100"/>
      <c r="BV99" s="100"/>
      <c r="BW99" s="100"/>
      <c r="BX99" s="100"/>
      <c r="BY99" s="100"/>
      <c r="BZ99" s="100"/>
      <c r="CA99" s="100"/>
      <c r="CB99" s="234" t="s">
        <v>813</v>
      </c>
    </row>
    <row r="100" s="72" customFormat="1" ht="90" customHeight="1" spans="1:80">
      <c r="A100" s="100">
        <v>26</v>
      </c>
      <c r="B100" s="232" t="s">
        <v>814</v>
      </c>
      <c r="C100" s="102"/>
      <c r="D100" s="102"/>
      <c r="E100" s="102"/>
      <c r="F100" s="102"/>
      <c r="G100" s="90" t="s">
        <v>716</v>
      </c>
      <c r="H100" s="90" t="s">
        <v>717</v>
      </c>
      <c r="I100" s="90" t="s">
        <v>372</v>
      </c>
      <c r="J100" s="234" t="s">
        <v>373</v>
      </c>
      <c r="K100" s="235" t="s">
        <v>815</v>
      </c>
      <c r="L100" s="236" t="s">
        <v>816</v>
      </c>
      <c r="M100" s="100">
        <v>750000</v>
      </c>
      <c r="N100" s="100"/>
      <c r="O100" s="100"/>
      <c r="P100" s="234"/>
      <c r="Q100" s="100"/>
      <c r="R100" s="100"/>
      <c r="S100" s="135"/>
      <c r="T100" s="100"/>
      <c r="U100" s="234">
        <v>55000</v>
      </c>
      <c r="V100" s="241" t="s">
        <v>817</v>
      </c>
      <c r="W100" s="241" t="s">
        <v>818</v>
      </c>
      <c r="X100" s="241" t="s">
        <v>819</v>
      </c>
      <c r="Y100" s="241" t="s">
        <v>820</v>
      </c>
      <c r="Z100" s="250">
        <v>3</v>
      </c>
      <c r="AA100" s="252"/>
      <c r="AB100" s="252"/>
      <c r="AC100" s="252"/>
      <c r="AD100" s="154"/>
      <c r="AE100" s="154"/>
      <c r="AF100" s="155"/>
      <c r="AG100" s="155"/>
      <c r="AH100" s="158" t="s">
        <v>92</v>
      </c>
      <c r="AI100" s="158" t="s">
        <v>167</v>
      </c>
      <c r="AJ100" s="158" t="s">
        <v>167</v>
      </c>
      <c r="AK100" s="158" t="s">
        <v>167</v>
      </c>
      <c r="AL100" s="158" t="s">
        <v>167</v>
      </c>
      <c r="AM100" s="158">
        <v>4600</v>
      </c>
      <c r="AN100" s="158">
        <v>4600</v>
      </c>
      <c r="AO100" s="158" t="s">
        <v>510</v>
      </c>
      <c r="AP100" s="158"/>
      <c r="AQ100" s="158"/>
      <c r="AR100" s="158"/>
      <c r="AS100" s="158">
        <v>9200</v>
      </c>
      <c r="AT100" s="158">
        <v>5800</v>
      </c>
      <c r="AU100" s="158">
        <v>15000</v>
      </c>
      <c r="AV100" s="158">
        <v>1000</v>
      </c>
      <c r="AW100" s="158">
        <v>16000</v>
      </c>
      <c r="AX100" s="158">
        <v>1000</v>
      </c>
      <c r="AY100" s="158">
        <v>17000</v>
      </c>
      <c r="AZ100" s="158">
        <v>1000</v>
      </c>
      <c r="BA100" s="158">
        <v>18000</v>
      </c>
      <c r="BB100" s="158">
        <v>2000</v>
      </c>
      <c r="BC100" s="158">
        <v>20000</v>
      </c>
      <c r="BD100" s="158">
        <v>2000</v>
      </c>
      <c r="BE100" s="158">
        <v>22000</v>
      </c>
      <c r="BF100" s="158">
        <v>8100</v>
      </c>
      <c r="BG100" s="100">
        <v>30100</v>
      </c>
      <c r="BH100" s="100">
        <v>4600</v>
      </c>
      <c r="BI100" s="100">
        <v>34700</v>
      </c>
      <c r="BJ100" s="204">
        <f t="shared" si="21"/>
        <v>0.630909090909091</v>
      </c>
      <c r="BK100" s="214" t="s">
        <v>821</v>
      </c>
      <c r="BL100" s="91" t="s">
        <v>158</v>
      </c>
      <c r="BM100" s="135" t="s">
        <v>822</v>
      </c>
      <c r="BN100" s="135" t="s">
        <v>373</v>
      </c>
      <c r="BO100" s="224" t="s">
        <v>383</v>
      </c>
      <c r="BP100" s="125" t="s">
        <v>384</v>
      </c>
      <c r="BQ100" s="135" t="s">
        <v>823</v>
      </c>
      <c r="BR100" s="224" t="s">
        <v>813</v>
      </c>
      <c r="BS100" s="100"/>
      <c r="BT100" s="100"/>
      <c r="BU100" s="100"/>
      <c r="BV100" s="100"/>
      <c r="BW100" s="100"/>
      <c r="BX100" s="100"/>
      <c r="BY100" s="100"/>
      <c r="BZ100" s="100"/>
      <c r="CA100" s="100"/>
      <c r="CB100" s="90" t="s">
        <v>373</v>
      </c>
    </row>
    <row r="101" s="74" customFormat="1" ht="67" hidden="1" customHeight="1" spans="1:78">
      <c r="A101" s="100">
        <f t="shared" ref="A101:A106" si="22">ROW()-15</f>
        <v>86</v>
      </c>
      <c r="B101" s="91" t="s">
        <v>824</v>
      </c>
      <c r="C101" s="102"/>
      <c r="D101" s="102"/>
      <c r="E101" s="102"/>
      <c r="F101" s="102"/>
      <c r="G101" s="90" t="s">
        <v>716</v>
      </c>
      <c r="H101" s="90" t="s">
        <v>717</v>
      </c>
      <c r="I101" s="90" t="s">
        <v>372</v>
      </c>
      <c r="J101" s="90" t="s">
        <v>491</v>
      </c>
      <c r="K101" s="108" t="s">
        <v>825</v>
      </c>
      <c r="L101" s="90" t="s">
        <v>826</v>
      </c>
      <c r="M101" s="90">
        <v>3000</v>
      </c>
      <c r="N101" s="100"/>
      <c r="O101" s="100"/>
      <c r="P101" s="100"/>
      <c r="Q101" s="100"/>
      <c r="R101" s="100"/>
      <c r="S101" s="100"/>
      <c r="T101" s="100"/>
      <c r="U101" s="136">
        <v>500</v>
      </c>
      <c r="V101" s="90" t="s">
        <v>827</v>
      </c>
      <c r="W101" s="90" t="s">
        <v>828</v>
      </c>
      <c r="X101" s="90" t="s">
        <v>829</v>
      </c>
      <c r="Y101" s="90" t="s">
        <v>396</v>
      </c>
      <c r="Z101" s="166">
        <v>11</v>
      </c>
      <c r="AA101" s="167"/>
      <c r="AB101" s="167"/>
      <c r="AC101" s="167"/>
      <c r="AD101" s="168"/>
      <c r="AE101" s="168"/>
      <c r="AF101" s="155"/>
      <c r="AG101" s="155"/>
      <c r="AH101" s="155"/>
      <c r="AI101" s="155"/>
      <c r="AJ101" s="155"/>
      <c r="AK101" s="155"/>
      <c r="AL101" s="158"/>
      <c r="AM101" s="158">
        <v>45</v>
      </c>
      <c r="AN101" s="158">
        <v>50</v>
      </c>
      <c r="AO101" s="158" t="s">
        <v>380</v>
      </c>
      <c r="AP101" s="158"/>
      <c r="AQ101" s="158"/>
      <c r="AR101" s="158"/>
      <c r="AS101" s="158">
        <v>95</v>
      </c>
      <c r="AT101" s="158">
        <v>100</v>
      </c>
      <c r="AU101" s="158">
        <v>195</v>
      </c>
      <c r="AV101" s="158">
        <v>50</v>
      </c>
      <c r="AW101" s="158">
        <v>245</v>
      </c>
      <c r="AX101" s="158">
        <v>55</v>
      </c>
      <c r="AY101" s="158">
        <v>300</v>
      </c>
      <c r="AZ101" s="158">
        <v>110</v>
      </c>
      <c r="BA101" s="158">
        <v>410</v>
      </c>
      <c r="BB101" s="158">
        <v>70</v>
      </c>
      <c r="BC101" s="158">
        <v>480</v>
      </c>
      <c r="BD101" s="158">
        <v>20</v>
      </c>
      <c r="BE101" s="158">
        <v>500</v>
      </c>
      <c r="BF101" s="158">
        <v>80</v>
      </c>
      <c r="BG101" s="100">
        <v>580</v>
      </c>
      <c r="BH101" s="100">
        <v>20</v>
      </c>
      <c r="BI101" s="100">
        <v>600</v>
      </c>
      <c r="BJ101" s="204">
        <f t="shared" si="21"/>
        <v>1.2</v>
      </c>
      <c r="BK101" s="91" t="s">
        <v>830</v>
      </c>
      <c r="BL101" s="111"/>
      <c r="BM101" s="90" t="s">
        <v>831</v>
      </c>
      <c r="BN101" s="100" t="s">
        <v>491</v>
      </c>
      <c r="BO101" s="220" t="s">
        <v>503</v>
      </c>
      <c r="BP101" s="100" t="s">
        <v>504</v>
      </c>
      <c r="BQ101" s="100" t="s">
        <v>505</v>
      </c>
      <c r="BR101" s="90"/>
      <c r="BS101" s="100"/>
      <c r="BT101" s="100"/>
      <c r="BU101" s="100"/>
      <c r="BV101" s="100"/>
      <c r="BW101" s="100"/>
      <c r="BX101" s="100"/>
      <c r="BY101" s="100"/>
      <c r="BZ101" s="100"/>
    </row>
    <row r="102" ht="80" customHeight="1" spans="1:80">
      <c r="A102" s="100">
        <v>27</v>
      </c>
      <c r="B102" s="91" t="s">
        <v>832</v>
      </c>
      <c r="C102" s="102"/>
      <c r="D102" s="102"/>
      <c r="E102" s="102"/>
      <c r="F102" s="102"/>
      <c r="G102" s="90" t="s">
        <v>716</v>
      </c>
      <c r="H102" s="90" t="s">
        <v>717</v>
      </c>
      <c r="I102" s="90" t="s">
        <v>372</v>
      </c>
      <c r="J102" s="234" t="s">
        <v>233</v>
      </c>
      <c r="K102" s="91" t="s">
        <v>833</v>
      </c>
      <c r="L102" s="90" t="s">
        <v>834</v>
      </c>
      <c r="M102" s="90">
        <v>1050</v>
      </c>
      <c r="N102" s="100"/>
      <c r="O102" s="100"/>
      <c r="P102" s="90">
        <v>1050</v>
      </c>
      <c r="Q102" s="100"/>
      <c r="R102" s="100"/>
      <c r="S102" s="135"/>
      <c r="T102" s="100"/>
      <c r="U102" s="90">
        <v>1050</v>
      </c>
      <c r="V102" s="90" t="s">
        <v>431</v>
      </c>
      <c r="W102" s="90" t="s">
        <v>431</v>
      </c>
      <c r="X102" s="90" t="s">
        <v>835</v>
      </c>
      <c r="Y102" s="90" t="s">
        <v>836</v>
      </c>
      <c r="Z102" s="153">
        <v>9</v>
      </c>
      <c r="AA102" s="153">
        <v>12</v>
      </c>
      <c r="AB102" s="252"/>
      <c r="AC102" s="252"/>
      <c r="AD102" s="154"/>
      <c r="AE102" s="154"/>
      <c r="AF102" s="155"/>
      <c r="AG102" s="155"/>
      <c r="AH102" s="158" t="s">
        <v>92</v>
      </c>
      <c r="AI102" s="158" t="s">
        <v>92</v>
      </c>
      <c r="AJ102" s="158" t="s">
        <v>92</v>
      </c>
      <c r="AK102" s="154" t="s">
        <v>756</v>
      </c>
      <c r="AL102" s="154" t="s">
        <v>756</v>
      </c>
      <c r="AM102" s="158">
        <v>90</v>
      </c>
      <c r="AN102" s="158">
        <v>92</v>
      </c>
      <c r="AO102" s="158" t="s">
        <v>434</v>
      </c>
      <c r="AP102" s="158"/>
      <c r="AQ102" s="158" t="s">
        <v>122</v>
      </c>
      <c r="AR102" s="158"/>
      <c r="AS102" s="158">
        <v>182</v>
      </c>
      <c r="AT102" s="158">
        <v>86</v>
      </c>
      <c r="AU102" s="158">
        <v>268</v>
      </c>
      <c r="AV102" s="158">
        <v>92</v>
      </c>
      <c r="AW102" s="158">
        <v>360</v>
      </c>
      <c r="AX102" s="158">
        <v>85</v>
      </c>
      <c r="AY102" s="158">
        <v>445</v>
      </c>
      <c r="AZ102" s="158">
        <v>95</v>
      </c>
      <c r="BA102" s="158">
        <v>540</v>
      </c>
      <c r="BB102" s="158">
        <v>96</v>
      </c>
      <c r="BC102" s="158">
        <v>636</v>
      </c>
      <c r="BD102" s="158">
        <v>79</v>
      </c>
      <c r="BE102" s="158">
        <v>715</v>
      </c>
      <c r="BF102" s="158">
        <v>94</v>
      </c>
      <c r="BG102" s="100">
        <v>809</v>
      </c>
      <c r="BH102" s="100">
        <v>0</v>
      </c>
      <c r="BI102" s="100">
        <v>809</v>
      </c>
      <c r="BJ102" s="204">
        <f t="shared" si="21"/>
        <v>0.77047619047619</v>
      </c>
      <c r="BK102" s="91" t="s">
        <v>837</v>
      </c>
      <c r="BL102" s="111" t="s">
        <v>158</v>
      </c>
      <c r="BM102" s="90" t="s">
        <v>233</v>
      </c>
      <c r="BN102" s="90" t="s">
        <v>233</v>
      </c>
      <c r="BO102" s="224" t="s">
        <v>652</v>
      </c>
      <c r="BP102" s="90" t="s">
        <v>653</v>
      </c>
      <c r="BQ102" s="90" t="s">
        <v>759</v>
      </c>
      <c r="BR102" s="224"/>
      <c r="BS102" s="100"/>
      <c r="BT102" s="100"/>
      <c r="BU102" s="100"/>
      <c r="BV102" s="100"/>
      <c r="BW102" s="100"/>
      <c r="BX102" s="100"/>
      <c r="BY102" s="100"/>
      <c r="BZ102" s="100"/>
      <c r="CA102" s="100"/>
      <c r="CB102" s="90"/>
    </row>
    <row r="103" ht="67" hidden="1" customHeight="1" spans="1:80">
      <c r="A103" s="100">
        <f t="shared" si="22"/>
        <v>88</v>
      </c>
      <c r="B103" s="91" t="s">
        <v>838</v>
      </c>
      <c r="C103" s="103"/>
      <c r="D103" s="103"/>
      <c r="E103" s="103"/>
      <c r="F103" s="103"/>
      <c r="G103" s="90" t="s">
        <v>716</v>
      </c>
      <c r="H103" s="90" t="s">
        <v>717</v>
      </c>
      <c r="I103" s="90" t="s">
        <v>372</v>
      </c>
      <c r="J103" s="126" t="s">
        <v>839</v>
      </c>
      <c r="K103" s="91" t="s">
        <v>840</v>
      </c>
      <c r="L103" s="90" t="s">
        <v>508</v>
      </c>
      <c r="M103" s="90">
        <v>2000</v>
      </c>
      <c r="N103" s="100"/>
      <c r="O103" s="100"/>
      <c r="P103" s="126"/>
      <c r="Q103" s="100"/>
      <c r="R103" s="100"/>
      <c r="S103" s="240"/>
      <c r="T103" s="100"/>
      <c r="U103" s="90">
        <v>2000</v>
      </c>
      <c r="V103" s="90" t="s">
        <v>396</v>
      </c>
      <c r="W103" s="90" t="s">
        <v>841</v>
      </c>
      <c r="X103" s="242" t="s">
        <v>842</v>
      </c>
      <c r="Y103" s="242" t="s">
        <v>843</v>
      </c>
      <c r="Z103" s="185">
        <v>3</v>
      </c>
      <c r="AA103" s="185">
        <v>12</v>
      </c>
      <c r="AB103" s="185"/>
      <c r="AC103" s="185"/>
      <c r="AD103" s="247"/>
      <c r="AE103" s="247"/>
      <c r="AF103" s="248"/>
      <c r="AG103" s="248"/>
      <c r="AH103" s="158" t="s">
        <v>92</v>
      </c>
      <c r="AI103" s="158" t="s">
        <v>735</v>
      </c>
      <c r="AJ103" s="158" t="s">
        <v>735</v>
      </c>
      <c r="AK103" s="158" t="s">
        <v>735</v>
      </c>
      <c r="AL103" s="158" t="s">
        <v>735</v>
      </c>
      <c r="AM103" s="158">
        <v>200</v>
      </c>
      <c r="AN103" s="158">
        <v>0</v>
      </c>
      <c r="AO103" s="158" t="s">
        <v>510</v>
      </c>
      <c r="AP103" s="158" t="s">
        <v>396</v>
      </c>
      <c r="AQ103" s="158" t="s">
        <v>122</v>
      </c>
      <c r="AR103" s="158"/>
      <c r="AS103" s="158">
        <v>200</v>
      </c>
      <c r="AT103" s="158">
        <v>400</v>
      </c>
      <c r="AU103" s="158">
        <v>600</v>
      </c>
      <c r="AV103" s="158">
        <v>100</v>
      </c>
      <c r="AW103" s="158">
        <v>700</v>
      </c>
      <c r="AX103" s="158">
        <v>200</v>
      </c>
      <c r="AY103" s="158">
        <v>900</v>
      </c>
      <c r="AZ103" s="158">
        <v>200</v>
      </c>
      <c r="BA103" s="158">
        <v>1100</v>
      </c>
      <c r="BB103" s="158">
        <v>200</v>
      </c>
      <c r="BC103" s="158">
        <v>1300</v>
      </c>
      <c r="BD103" s="158">
        <v>200</v>
      </c>
      <c r="BE103" s="158">
        <v>1500</v>
      </c>
      <c r="BF103" s="158">
        <v>150</v>
      </c>
      <c r="BG103" s="100">
        <v>1650</v>
      </c>
      <c r="BH103" s="100">
        <v>100</v>
      </c>
      <c r="BI103" s="100">
        <v>1750</v>
      </c>
      <c r="BJ103" s="204">
        <f t="shared" si="21"/>
        <v>0.875</v>
      </c>
      <c r="BK103" s="205" t="s">
        <v>844</v>
      </c>
      <c r="BL103" s="111"/>
      <c r="BM103" s="90" t="s">
        <v>845</v>
      </c>
      <c r="BN103" s="126" t="s">
        <v>839</v>
      </c>
      <c r="BO103" s="90" t="s">
        <v>846</v>
      </c>
      <c r="BP103" s="90" t="s">
        <v>847</v>
      </c>
      <c r="BQ103" s="90" t="s">
        <v>848</v>
      </c>
      <c r="BR103" s="125"/>
      <c r="BS103" s="100"/>
      <c r="BT103" s="100"/>
      <c r="BU103" s="100"/>
      <c r="BV103" s="100"/>
      <c r="BW103" s="100"/>
      <c r="BX103" s="100"/>
      <c r="BY103" s="100"/>
      <c r="BZ103" s="100"/>
      <c r="CB103" s="276"/>
    </row>
    <row r="104" ht="118" hidden="1" customHeight="1" spans="1:80">
      <c r="A104" s="100">
        <f t="shared" si="22"/>
        <v>89</v>
      </c>
      <c r="B104" s="110" t="s">
        <v>849</v>
      </c>
      <c r="C104" s="102"/>
      <c r="D104" s="102"/>
      <c r="E104" s="102"/>
      <c r="F104" s="102"/>
      <c r="G104" s="90" t="s">
        <v>716</v>
      </c>
      <c r="H104" s="90" t="s">
        <v>717</v>
      </c>
      <c r="I104" s="90" t="s">
        <v>372</v>
      </c>
      <c r="J104" s="126" t="s">
        <v>251</v>
      </c>
      <c r="K104" s="110" t="s">
        <v>850</v>
      </c>
      <c r="L104" s="126" t="s">
        <v>851</v>
      </c>
      <c r="M104" s="126">
        <v>61000</v>
      </c>
      <c r="N104" s="90"/>
      <c r="O104" s="90"/>
      <c r="P104" s="126"/>
      <c r="Q104" s="100"/>
      <c r="R104" s="100"/>
      <c r="S104" s="126">
        <v>300</v>
      </c>
      <c r="T104" s="100"/>
      <c r="U104" s="126">
        <v>6000</v>
      </c>
      <c r="V104" s="126" t="s">
        <v>852</v>
      </c>
      <c r="W104" s="126" t="s">
        <v>828</v>
      </c>
      <c r="X104" s="126" t="s">
        <v>829</v>
      </c>
      <c r="Y104" s="126" t="s">
        <v>853</v>
      </c>
      <c r="Z104" s="160">
        <v>12</v>
      </c>
      <c r="AA104" s="160"/>
      <c r="AB104" s="160">
        <v>157</v>
      </c>
      <c r="AC104" s="160">
        <v>50</v>
      </c>
      <c r="AD104" s="160">
        <v>120</v>
      </c>
      <c r="AE104" s="160">
        <v>10</v>
      </c>
      <c r="AF104" s="155"/>
      <c r="AG104" s="155"/>
      <c r="AH104" s="158" t="s">
        <v>92</v>
      </c>
      <c r="AI104" s="154" t="s">
        <v>854</v>
      </c>
      <c r="AJ104" s="154" t="s">
        <v>854</v>
      </c>
      <c r="AK104" s="154" t="s">
        <v>854</v>
      </c>
      <c r="AL104" s="158" t="s">
        <v>156</v>
      </c>
      <c r="AM104" s="158">
        <v>0</v>
      </c>
      <c r="AN104" s="158">
        <v>500</v>
      </c>
      <c r="AO104" s="158" t="s">
        <v>486</v>
      </c>
      <c r="AP104" s="158"/>
      <c r="AQ104" s="158"/>
      <c r="AR104" s="158"/>
      <c r="AS104" s="158">
        <v>500</v>
      </c>
      <c r="AT104" s="158">
        <v>1000</v>
      </c>
      <c r="AU104" s="158">
        <v>1500</v>
      </c>
      <c r="AV104" s="158">
        <v>500</v>
      </c>
      <c r="AW104" s="158">
        <v>2000</v>
      </c>
      <c r="AX104" s="158">
        <v>500</v>
      </c>
      <c r="AY104" s="158">
        <v>2500</v>
      </c>
      <c r="AZ104" s="158">
        <v>500</v>
      </c>
      <c r="BA104" s="158">
        <v>3000</v>
      </c>
      <c r="BB104" s="158">
        <v>500</v>
      </c>
      <c r="BC104" s="158">
        <v>3500</v>
      </c>
      <c r="BD104" s="158">
        <v>500</v>
      </c>
      <c r="BE104" s="158">
        <v>4000</v>
      </c>
      <c r="BF104" s="158">
        <v>500</v>
      </c>
      <c r="BG104" s="100">
        <v>4500</v>
      </c>
      <c r="BH104" s="100">
        <v>500</v>
      </c>
      <c r="BI104" s="100">
        <v>5000</v>
      </c>
      <c r="BJ104" s="204">
        <f t="shared" si="21"/>
        <v>0.833333333333333</v>
      </c>
      <c r="BK104" s="210" t="s">
        <v>855</v>
      </c>
      <c r="BL104" s="111"/>
      <c r="BM104" s="126" t="s">
        <v>856</v>
      </c>
      <c r="BN104" s="126" t="s">
        <v>251</v>
      </c>
      <c r="BO104" s="126" t="s">
        <v>857</v>
      </c>
      <c r="BP104" s="126" t="s">
        <v>262</v>
      </c>
      <c r="BQ104" s="126" t="s">
        <v>678</v>
      </c>
      <c r="BR104" s="126" t="s">
        <v>264</v>
      </c>
      <c r="BS104" s="100"/>
      <c r="BT104" s="100"/>
      <c r="BU104" s="100"/>
      <c r="BV104" s="100"/>
      <c r="BW104" s="100"/>
      <c r="BX104" s="100"/>
      <c r="BY104" s="100"/>
      <c r="BZ104" s="100"/>
      <c r="CA104" s="100"/>
      <c r="CB104" s="90" t="s">
        <v>251</v>
      </c>
    </row>
    <row r="105" ht="143" customHeight="1" spans="1:80">
      <c r="A105" s="100">
        <v>28</v>
      </c>
      <c r="B105" s="110" t="s">
        <v>858</v>
      </c>
      <c r="C105" s="102"/>
      <c r="D105" s="102"/>
      <c r="E105" s="102"/>
      <c r="F105" s="102"/>
      <c r="G105" s="90" t="s">
        <v>716</v>
      </c>
      <c r="H105" s="90" t="s">
        <v>717</v>
      </c>
      <c r="I105" s="90" t="s">
        <v>372</v>
      </c>
      <c r="J105" s="126" t="s">
        <v>251</v>
      </c>
      <c r="K105" s="110" t="s">
        <v>859</v>
      </c>
      <c r="L105" s="90" t="s">
        <v>860</v>
      </c>
      <c r="M105" s="126">
        <v>481000</v>
      </c>
      <c r="N105" s="126"/>
      <c r="O105" s="126"/>
      <c r="P105" s="126"/>
      <c r="Q105" s="100"/>
      <c r="R105" s="100"/>
      <c r="S105" s="126">
        <v>5000</v>
      </c>
      <c r="T105" s="100"/>
      <c r="U105" s="126">
        <v>30000</v>
      </c>
      <c r="V105" s="126" t="s">
        <v>861</v>
      </c>
      <c r="W105" s="126" t="s">
        <v>862</v>
      </c>
      <c r="X105" s="126" t="s">
        <v>863</v>
      </c>
      <c r="Y105" s="126" t="s">
        <v>864</v>
      </c>
      <c r="Z105" s="160">
        <v>1</v>
      </c>
      <c r="AA105" s="160"/>
      <c r="AB105" s="160">
        <v>3000</v>
      </c>
      <c r="AC105" s="160">
        <v>300</v>
      </c>
      <c r="AD105" s="160"/>
      <c r="AE105" s="160"/>
      <c r="AF105" s="155"/>
      <c r="AG105" s="155"/>
      <c r="AH105" s="158" t="s">
        <v>92</v>
      </c>
      <c r="AI105" s="158" t="s">
        <v>92</v>
      </c>
      <c r="AJ105" s="158" t="s">
        <v>92</v>
      </c>
      <c r="AK105" s="158" t="s">
        <v>92</v>
      </c>
      <c r="AL105" s="158" t="s">
        <v>156</v>
      </c>
      <c r="AM105" s="158">
        <v>300</v>
      </c>
      <c r="AN105" s="158">
        <v>300</v>
      </c>
      <c r="AO105" s="158" t="s">
        <v>395</v>
      </c>
      <c r="AP105" s="158" t="s">
        <v>396</v>
      </c>
      <c r="AQ105" s="158"/>
      <c r="AR105" s="158"/>
      <c r="AS105" s="158">
        <v>600</v>
      </c>
      <c r="AT105" s="158">
        <v>800</v>
      </c>
      <c r="AU105" s="158">
        <v>1400</v>
      </c>
      <c r="AV105" s="154">
        <v>100</v>
      </c>
      <c r="AW105" s="158">
        <v>1500</v>
      </c>
      <c r="AX105" s="158">
        <v>3890</v>
      </c>
      <c r="AY105" s="158">
        <v>5390</v>
      </c>
      <c r="AZ105" s="158">
        <v>100</v>
      </c>
      <c r="BA105" s="158">
        <v>5490</v>
      </c>
      <c r="BB105" s="158">
        <v>100</v>
      </c>
      <c r="BC105" s="158">
        <v>5590</v>
      </c>
      <c r="BD105" s="158">
        <v>1000</v>
      </c>
      <c r="BE105" s="158">
        <v>6590</v>
      </c>
      <c r="BF105" s="158">
        <v>1000</v>
      </c>
      <c r="BG105" s="100">
        <v>7590</v>
      </c>
      <c r="BH105" s="261">
        <v>1200</v>
      </c>
      <c r="BI105" s="100">
        <v>8790</v>
      </c>
      <c r="BJ105" s="204">
        <f t="shared" si="21"/>
        <v>0.293</v>
      </c>
      <c r="BK105" s="210" t="s">
        <v>865</v>
      </c>
      <c r="BL105" s="91" t="s">
        <v>866</v>
      </c>
      <c r="BM105" s="126" t="s">
        <v>867</v>
      </c>
      <c r="BN105" s="126" t="s">
        <v>251</v>
      </c>
      <c r="BO105" s="126" t="s">
        <v>676</v>
      </c>
      <c r="BP105" s="272" t="s">
        <v>677</v>
      </c>
      <c r="BQ105" s="126" t="s">
        <v>263</v>
      </c>
      <c r="BR105" s="126" t="s">
        <v>264</v>
      </c>
      <c r="BS105" s="100"/>
      <c r="BT105" s="100"/>
      <c r="BU105" s="100"/>
      <c r="BV105" s="100"/>
      <c r="BW105" s="100"/>
      <c r="BX105" s="100"/>
      <c r="BY105" s="100"/>
      <c r="BZ105" s="126"/>
      <c r="CA105" s="100"/>
      <c r="CB105" s="90" t="s">
        <v>264</v>
      </c>
    </row>
    <row r="106" ht="78" customHeight="1" spans="1:80">
      <c r="A106" s="100">
        <v>29</v>
      </c>
      <c r="B106" s="110" t="s">
        <v>868</v>
      </c>
      <c r="C106" s="102"/>
      <c r="D106" s="102"/>
      <c r="E106" s="102"/>
      <c r="F106" s="102"/>
      <c r="G106" s="90" t="s">
        <v>716</v>
      </c>
      <c r="H106" s="90" t="s">
        <v>717</v>
      </c>
      <c r="I106" s="90" t="s">
        <v>372</v>
      </c>
      <c r="J106" s="126" t="s">
        <v>251</v>
      </c>
      <c r="K106" s="110" t="s">
        <v>869</v>
      </c>
      <c r="L106" s="126" t="s">
        <v>870</v>
      </c>
      <c r="M106" s="126">
        <v>500000</v>
      </c>
      <c r="N106" s="126"/>
      <c r="O106" s="126"/>
      <c r="P106" s="126"/>
      <c r="Q106" s="100"/>
      <c r="R106" s="100"/>
      <c r="S106" s="126"/>
      <c r="T106" s="100"/>
      <c r="U106" s="126">
        <v>20000</v>
      </c>
      <c r="V106" s="126" t="s">
        <v>871</v>
      </c>
      <c r="W106" s="126" t="s">
        <v>872</v>
      </c>
      <c r="X106" s="126" t="s">
        <v>873</v>
      </c>
      <c r="Y106" s="126" t="s">
        <v>874</v>
      </c>
      <c r="Z106" s="160">
        <v>6</v>
      </c>
      <c r="AA106" s="160"/>
      <c r="AB106" s="160">
        <v>7500</v>
      </c>
      <c r="AC106" s="160">
        <v>2000</v>
      </c>
      <c r="AD106" s="160"/>
      <c r="AE106" s="160"/>
      <c r="AF106" s="155"/>
      <c r="AG106" s="155"/>
      <c r="AH106" s="154" t="s">
        <v>875</v>
      </c>
      <c r="AI106" s="154" t="s">
        <v>875</v>
      </c>
      <c r="AJ106" s="154" t="s">
        <v>875</v>
      </c>
      <c r="AK106" s="154" t="s">
        <v>875</v>
      </c>
      <c r="AL106" s="158" t="s">
        <v>156</v>
      </c>
      <c r="AM106" s="158">
        <v>0</v>
      </c>
      <c r="AN106" s="158">
        <v>0</v>
      </c>
      <c r="AO106" s="158" t="s">
        <v>541</v>
      </c>
      <c r="AP106" s="158"/>
      <c r="AQ106" s="158"/>
      <c r="AR106" s="158"/>
      <c r="AS106" s="158">
        <v>0</v>
      </c>
      <c r="AT106" s="158">
        <v>60</v>
      </c>
      <c r="AU106" s="158">
        <v>60</v>
      </c>
      <c r="AV106" s="158">
        <v>20</v>
      </c>
      <c r="AW106" s="158">
        <v>80</v>
      </c>
      <c r="AX106" s="158">
        <v>0</v>
      </c>
      <c r="AY106" s="158">
        <v>80</v>
      </c>
      <c r="AZ106" s="158">
        <v>70</v>
      </c>
      <c r="BA106" s="158">
        <v>150</v>
      </c>
      <c r="BB106" s="158">
        <v>0</v>
      </c>
      <c r="BC106" s="158">
        <v>150</v>
      </c>
      <c r="BD106" s="158">
        <v>0</v>
      </c>
      <c r="BE106" s="158">
        <v>150</v>
      </c>
      <c r="BF106" s="158">
        <v>0</v>
      </c>
      <c r="BG106" s="100">
        <v>150</v>
      </c>
      <c r="BH106" s="100">
        <v>0</v>
      </c>
      <c r="BI106" s="100">
        <v>150</v>
      </c>
      <c r="BJ106" s="204">
        <f t="shared" si="21"/>
        <v>0.0075</v>
      </c>
      <c r="BK106" s="210" t="s">
        <v>876</v>
      </c>
      <c r="BL106" s="91" t="s">
        <v>158</v>
      </c>
      <c r="BM106" s="126" t="s">
        <v>877</v>
      </c>
      <c r="BN106" s="126" t="s">
        <v>251</v>
      </c>
      <c r="BO106" s="126" t="s">
        <v>676</v>
      </c>
      <c r="BP106" s="126" t="s">
        <v>262</v>
      </c>
      <c r="BQ106" s="126" t="s">
        <v>777</v>
      </c>
      <c r="BR106" s="126" t="s">
        <v>264</v>
      </c>
      <c r="BS106" s="100"/>
      <c r="BT106" s="100"/>
      <c r="BU106" s="100"/>
      <c r="BV106" s="100"/>
      <c r="BW106" s="100"/>
      <c r="BX106" s="100"/>
      <c r="BY106" s="100"/>
      <c r="BZ106" s="100"/>
      <c r="CA106" s="100"/>
      <c r="CB106" s="90" t="s">
        <v>251</v>
      </c>
    </row>
    <row r="107" s="68" customFormat="1" ht="37.9" hidden="1" customHeight="1" spans="1:81">
      <c r="A107" s="97" t="s">
        <v>878</v>
      </c>
      <c r="B107" s="98"/>
      <c r="C107" s="99"/>
      <c r="D107" s="99"/>
      <c r="E107" s="99"/>
      <c r="F107" s="99"/>
      <c r="G107" s="98"/>
      <c r="H107" s="99"/>
      <c r="I107" s="99"/>
      <c r="J107" s="119"/>
      <c r="K107" s="120"/>
      <c r="L107" s="121"/>
      <c r="M107" s="121">
        <f>SUM(M108:M121)</f>
        <v>154000</v>
      </c>
      <c r="N107" s="121">
        <f t="shared" ref="N107:BI107" si="23">SUM(N108:N121)</f>
        <v>0</v>
      </c>
      <c r="O107" s="121">
        <f t="shared" si="23"/>
        <v>0</v>
      </c>
      <c r="P107" s="121">
        <f t="shared" si="23"/>
        <v>81000</v>
      </c>
      <c r="Q107" s="121">
        <f t="shared" si="23"/>
        <v>0</v>
      </c>
      <c r="R107" s="121">
        <f t="shared" si="23"/>
        <v>0</v>
      </c>
      <c r="S107" s="121">
        <f t="shared" si="23"/>
        <v>1530</v>
      </c>
      <c r="T107" s="121">
        <f t="shared" si="23"/>
        <v>0</v>
      </c>
      <c r="U107" s="121">
        <f t="shared" si="23"/>
        <v>23770</v>
      </c>
      <c r="V107" s="121">
        <f t="shared" si="23"/>
        <v>0</v>
      </c>
      <c r="W107" s="121">
        <f t="shared" si="23"/>
        <v>0</v>
      </c>
      <c r="X107" s="121">
        <f t="shared" si="23"/>
        <v>0</v>
      </c>
      <c r="Y107" s="121">
        <f t="shared" si="23"/>
        <v>0</v>
      </c>
      <c r="Z107" s="121">
        <f t="shared" si="23"/>
        <v>33</v>
      </c>
      <c r="AA107" s="121">
        <f t="shared" si="23"/>
        <v>24</v>
      </c>
      <c r="AB107" s="121">
        <f t="shared" si="23"/>
        <v>630</v>
      </c>
      <c r="AC107" s="121">
        <f t="shared" si="23"/>
        <v>50</v>
      </c>
      <c r="AD107" s="121">
        <f t="shared" si="23"/>
        <v>20</v>
      </c>
      <c r="AE107" s="121">
        <f t="shared" si="23"/>
        <v>20</v>
      </c>
      <c r="AF107" s="121">
        <f t="shared" si="23"/>
        <v>0</v>
      </c>
      <c r="AG107" s="121">
        <f t="shared" si="23"/>
        <v>0</v>
      </c>
      <c r="AH107" s="121">
        <f t="shared" si="23"/>
        <v>0</v>
      </c>
      <c r="AI107" s="121">
        <f t="shared" si="23"/>
        <v>0</v>
      </c>
      <c r="AJ107" s="121">
        <f t="shared" si="23"/>
        <v>0</v>
      </c>
      <c r="AK107" s="121">
        <f t="shared" si="23"/>
        <v>0</v>
      </c>
      <c r="AL107" s="121">
        <f t="shared" si="23"/>
        <v>0</v>
      </c>
      <c r="AM107" s="121">
        <f t="shared" si="23"/>
        <v>1160</v>
      </c>
      <c r="AN107" s="121">
        <f t="shared" si="23"/>
        <v>980</v>
      </c>
      <c r="AO107" s="121">
        <f t="shared" si="23"/>
        <v>0</v>
      </c>
      <c r="AP107" s="121">
        <f t="shared" si="23"/>
        <v>0</v>
      </c>
      <c r="AQ107" s="121">
        <f t="shared" si="23"/>
        <v>0</v>
      </c>
      <c r="AR107" s="121">
        <f t="shared" si="23"/>
        <v>0</v>
      </c>
      <c r="AS107" s="121">
        <f t="shared" si="23"/>
        <v>2140</v>
      </c>
      <c r="AT107" s="121">
        <f t="shared" si="23"/>
        <v>1545</v>
      </c>
      <c r="AU107" s="121">
        <f t="shared" si="23"/>
        <v>3685</v>
      </c>
      <c r="AV107" s="121">
        <f t="shared" si="23"/>
        <v>1220</v>
      </c>
      <c r="AW107" s="121">
        <f t="shared" si="23"/>
        <v>4875</v>
      </c>
      <c r="AX107" s="121">
        <f t="shared" si="23"/>
        <v>1255</v>
      </c>
      <c r="AY107" s="121">
        <f t="shared" si="23"/>
        <v>6130</v>
      </c>
      <c r="AZ107" s="121">
        <f t="shared" si="23"/>
        <v>1430</v>
      </c>
      <c r="BA107" s="121">
        <f t="shared" si="23"/>
        <v>7560</v>
      </c>
      <c r="BB107" s="121">
        <f t="shared" si="23"/>
        <v>1220</v>
      </c>
      <c r="BC107" s="121">
        <f t="shared" si="23"/>
        <v>8780</v>
      </c>
      <c r="BD107" s="121">
        <f t="shared" si="23"/>
        <v>1250</v>
      </c>
      <c r="BE107" s="121">
        <f t="shared" si="23"/>
        <v>10030</v>
      </c>
      <c r="BF107" s="121">
        <f t="shared" si="23"/>
        <v>1250</v>
      </c>
      <c r="BG107" s="121">
        <f t="shared" si="23"/>
        <v>11280</v>
      </c>
      <c r="BH107" s="121">
        <f t="shared" si="23"/>
        <v>840</v>
      </c>
      <c r="BI107" s="121">
        <f t="shared" si="23"/>
        <v>12120</v>
      </c>
      <c r="BJ107" s="200">
        <f t="shared" si="21"/>
        <v>0.509886411442995</v>
      </c>
      <c r="BK107" s="120"/>
      <c r="BL107" s="120"/>
      <c r="BM107" s="121"/>
      <c r="BN107" s="121"/>
      <c r="BO107" s="121"/>
      <c r="BP107" s="121"/>
      <c r="BQ107" s="121"/>
      <c r="BR107" s="121"/>
      <c r="BS107" s="121"/>
      <c r="BT107" s="121"/>
      <c r="BU107" s="121"/>
      <c r="BV107" s="121"/>
      <c r="BW107" s="121"/>
      <c r="BX107" s="121"/>
      <c r="BY107" s="121"/>
      <c r="BZ107" s="121"/>
      <c r="CA107" s="121"/>
      <c r="CB107" s="121"/>
      <c r="CC107" s="72"/>
    </row>
    <row r="108" s="70" customFormat="1" ht="59" hidden="1" customHeight="1" spans="1:80">
      <c r="A108" s="100">
        <f t="shared" ref="A108:A113" si="24">ROW()-16</f>
        <v>92</v>
      </c>
      <c r="B108" s="91" t="s">
        <v>879</v>
      </c>
      <c r="C108" s="205"/>
      <c r="D108" s="205"/>
      <c r="E108" s="205"/>
      <c r="F108" s="205"/>
      <c r="G108" s="90" t="s">
        <v>716</v>
      </c>
      <c r="H108" s="90" t="s">
        <v>717</v>
      </c>
      <c r="I108" s="90" t="s">
        <v>584</v>
      </c>
      <c r="J108" s="125" t="s">
        <v>373</v>
      </c>
      <c r="K108" s="91" t="s">
        <v>880</v>
      </c>
      <c r="L108" s="125" t="s">
        <v>628</v>
      </c>
      <c r="M108" s="90">
        <v>3000</v>
      </c>
      <c r="N108" s="90"/>
      <c r="O108" s="90"/>
      <c r="P108" s="90"/>
      <c r="Q108" s="90"/>
      <c r="R108" s="90"/>
      <c r="S108" s="90"/>
      <c r="T108" s="90"/>
      <c r="U108" s="90">
        <v>300</v>
      </c>
      <c r="V108" s="125" t="s">
        <v>690</v>
      </c>
      <c r="W108" s="125" t="s">
        <v>691</v>
      </c>
      <c r="X108" s="125" t="s">
        <v>692</v>
      </c>
      <c r="Y108" s="125" t="s">
        <v>693</v>
      </c>
      <c r="Z108" s="154"/>
      <c r="AA108" s="154"/>
      <c r="AB108" s="154"/>
      <c r="AC108" s="154"/>
      <c r="AD108" s="154"/>
      <c r="AE108" s="154"/>
      <c r="AF108" s="162"/>
      <c r="AG108" s="162"/>
      <c r="AH108" s="162"/>
      <c r="AI108" s="162"/>
      <c r="AJ108" s="162"/>
      <c r="AK108" s="162"/>
      <c r="AL108" s="154"/>
      <c r="AM108" s="154">
        <v>0</v>
      </c>
      <c r="AN108" s="154">
        <v>0</v>
      </c>
      <c r="AO108" s="154"/>
      <c r="AP108" s="154"/>
      <c r="AQ108" s="154"/>
      <c r="AR108" s="154"/>
      <c r="AS108" s="154">
        <v>0</v>
      </c>
      <c r="AT108" s="154">
        <v>0</v>
      </c>
      <c r="AU108" s="154">
        <v>0</v>
      </c>
      <c r="AV108" s="154">
        <v>0</v>
      </c>
      <c r="AW108" s="154">
        <v>0</v>
      </c>
      <c r="AX108" s="154">
        <v>0</v>
      </c>
      <c r="AY108" s="154">
        <v>0</v>
      </c>
      <c r="AZ108" s="154">
        <v>0</v>
      </c>
      <c r="BA108" s="154">
        <v>0</v>
      </c>
      <c r="BB108" s="154">
        <v>15</v>
      </c>
      <c r="BC108" s="90">
        <v>15</v>
      </c>
      <c r="BD108" s="90">
        <v>15</v>
      </c>
      <c r="BE108" s="90">
        <v>30</v>
      </c>
      <c r="BF108" s="262">
        <v>20</v>
      </c>
      <c r="BG108" s="262">
        <v>50</v>
      </c>
      <c r="BH108" s="262">
        <v>0</v>
      </c>
      <c r="BI108" s="262">
        <v>50</v>
      </c>
      <c r="BJ108" s="192">
        <f t="shared" si="21"/>
        <v>0.166666666666667</v>
      </c>
      <c r="BK108" s="263" t="s">
        <v>881</v>
      </c>
      <c r="BL108" s="91"/>
      <c r="BM108" s="90" t="s">
        <v>373</v>
      </c>
      <c r="BN108" s="90" t="s">
        <v>373</v>
      </c>
      <c r="BO108" s="224" t="s">
        <v>383</v>
      </c>
      <c r="BP108" s="125" t="s">
        <v>384</v>
      </c>
      <c r="BQ108" s="133" t="s">
        <v>385</v>
      </c>
      <c r="BR108" s="90"/>
      <c r="BS108" s="90"/>
      <c r="BT108" s="90"/>
      <c r="BU108" s="90"/>
      <c r="BV108" s="90"/>
      <c r="BW108" s="90"/>
      <c r="BX108" s="90"/>
      <c r="BY108" s="90"/>
      <c r="BZ108" s="90"/>
      <c r="CA108" s="100"/>
      <c r="CB108" s="100"/>
    </row>
    <row r="109" s="70" customFormat="1" ht="61" hidden="1" customHeight="1" spans="1:80">
      <c r="A109" s="100">
        <f t="shared" si="24"/>
        <v>93</v>
      </c>
      <c r="B109" s="91" t="s">
        <v>882</v>
      </c>
      <c r="C109" s="205"/>
      <c r="D109" s="205"/>
      <c r="E109" s="205"/>
      <c r="F109" s="205"/>
      <c r="G109" s="90" t="s">
        <v>716</v>
      </c>
      <c r="H109" s="90" t="s">
        <v>717</v>
      </c>
      <c r="I109" s="90" t="s">
        <v>584</v>
      </c>
      <c r="J109" s="125" t="s">
        <v>373</v>
      </c>
      <c r="K109" s="91" t="s">
        <v>883</v>
      </c>
      <c r="L109" s="125" t="s">
        <v>628</v>
      </c>
      <c r="M109" s="90">
        <v>3000</v>
      </c>
      <c r="N109" s="90"/>
      <c r="O109" s="90"/>
      <c r="P109" s="90"/>
      <c r="Q109" s="90"/>
      <c r="R109" s="90"/>
      <c r="S109" s="90"/>
      <c r="T109" s="90"/>
      <c r="U109" s="90">
        <v>300</v>
      </c>
      <c r="V109" s="125" t="s">
        <v>690</v>
      </c>
      <c r="W109" s="125" t="s">
        <v>691</v>
      </c>
      <c r="X109" s="125" t="s">
        <v>692</v>
      </c>
      <c r="Y109" s="125" t="s">
        <v>693</v>
      </c>
      <c r="Z109" s="154"/>
      <c r="AA109" s="154"/>
      <c r="AB109" s="154"/>
      <c r="AC109" s="154"/>
      <c r="AD109" s="154"/>
      <c r="AE109" s="154"/>
      <c r="AF109" s="162"/>
      <c r="AG109" s="162"/>
      <c r="AH109" s="162"/>
      <c r="AI109" s="162"/>
      <c r="AJ109" s="162"/>
      <c r="AK109" s="162"/>
      <c r="AL109" s="154"/>
      <c r="AM109" s="154">
        <v>0</v>
      </c>
      <c r="AN109" s="154">
        <v>0</v>
      </c>
      <c r="AO109" s="154"/>
      <c r="AP109" s="154"/>
      <c r="AQ109" s="154"/>
      <c r="AR109" s="154"/>
      <c r="AS109" s="154">
        <v>0</v>
      </c>
      <c r="AT109" s="154">
        <v>0</v>
      </c>
      <c r="AU109" s="154">
        <v>0</v>
      </c>
      <c r="AV109" s="154">
        <v>0</v>
      </c>
      <c r="AW109" s="154">
        <v>0</v>
      </c>
      <c r="AX109" s="154">
        <v>0</v>
      </c>
      <c r="AY109" s="154">
        <v>0</v>
      </c>
      <c r="AZ109" s="154">
        <v>0</v>
      </c>
      <c r="BA109" s="154">
        <v>0</v>
      </c>
      <c r="BB109" s="154">
        <v>25</v>
      </c>
      <c r="BC109" s="90">
        <v>25</v>
      </c>
      <c r="BD109" s="90">
        <v>5</v>
      </c>
      <c r="BE109" s="90">
        <v>30</v>
      </c>
      <c r="BF109" s="264">
        <v>20</v>
      </c>
      <c r="BG109" s="264">
        <v>50</v>
      </c>
      <c r="BH109" s="264">
        <v>0</v>
      </c>
      <c r="BI109" s="264">
        <v>50</v>
      </c>
      <c r="BJ109" s="192">
        <f t="shared" si="21"/>
        <v>0.166666666666667</v>
      </c>
      <c r="BK109" s="263" t="s">
        <v>881</v>
      </c>
      <c r="BL109" s="91"/>
      <c r="BM109" s="90" t="s">
        <v>373</v>
      </c>
      <c r="BN109" s="90" t="s">
        <v>373</v>
      </c>
      <c r="BO109" s="224" t="s">
        <v>383</v>
      </c>
      <c r="BP109" s="125" t="s">
        <v>384</v>
      </c>
      <c r="BQ109" s="133" t="s">
        <v>385</v>
      </c>
      <c r="BR109" s="90"/>
      <c r="BS109" s="90"/>
      <c r="BT109" s="90"/>
      <c r="BU109" s="90"/>
      <c r="BV109" s="90"/>
      <c r="BW109" s="90"/>
      <c r="BX109" s="90"/>
      <c r="BY109" s="90"/>
      <c r="BZ109" s="90"/>
      <c r="CA109" s="100"/>
      <c r="CB109" s="100"/>
    </row>
    <row r="110" s="75" customFormat="1" ht="70" hidden="1" customHeight="1" spans="1:82">
      <c r="A110" s="100">
        <f t="shared" si="24"/>
        <v>94</v>
      </c>
      <c r="B110" s="110" t="s">
        <v>884</v>
      </c>
      <c r="C110" s="220"/>
      <c r="D110" s="220"/>
      <c r="E110" s="220"/>
      <c r="F110" s="220"/>
      <c r="G110" s="90" t="s">
        <v>716</v>
      </c>
      <c r="H110" s="90" t="s">
        <v>717</v>
      </c>
      <c r="I110" s="90" t="s">
        <v>584</v>
      </c>
      <c r="J110" s="220" t="s">
        <v>373</v>
      </c>
      <c r="K110" s="108" t="s">
        <v>885</v>
      </c>
      <c r="L110" s="125" t="s">
        <v>886</v>
      </c>
      <c r="M110" s="125">
        <v>50000</v>
      </c>
      <c r="N110" s="125"/>
      <c r="O110" s="125"/>
      <c r="P110" s="125">
        <v>5000</v>
      </c>
      <c r="Q110" s="125"/>
      <c r="R110" s="125"/>
      <c r="S110" s="125"/>
      <c r="T110" s="125"/>
      <c r="U110" s="125">
        <v>5000</v>
      </c>
      <c r="V110" s="125" t="s">
        <v>887</v>
      </c>
      <c r="W110" s="125" t="s">
        <v>888</v>
      </c>
      <c r="X110" s="125" t="s">
        <v>889</v>
      </c>
      <c r="Y110" s="125" t="s">
        <v>890</v>
      </c>
      <c r="Z110" s="249">
        <v>6</v>
      </c>
      <c r="AA110" s="253"/>
      <c r="AB110" s="249">
        <v>600</v>
      </c>
      <c r="AC110" s="249">
        <v>20</v>
      </c>
      <c r="AD110" s="249">
        <v>20</v>
      </c>
      <c r="AE110" s="249">
        <v>20</v>
      </c>
      <c r="AF110" s="249"/>
      <c r="AG110" s="249"/>
      <c r="AH110" s="249"/>
      <c r="AI110" s="249"/>
      <c r="AJ110" s="249"/>
      <c r="AK110" s="249"/>
      <c r="AL110" s="249"/>
      <c r="AM110" s="249">
        <v>0</v>
      </c>
      <c r="AN110" s="249">
        <v>0</v>
      </c>
      <c r="AO110" s="249"/>
      <c r="AP110" s="249"/>
      <c r="AQ110" s="249"/>
      <c r="AR110" s="249"/>
      <c r="AS110" s="249">
        <v>0</v>
      </c>
      <c r="AT110" s="249">
        <v>0</v>
      </c>
      <c r="AU110" s="249">
        <v>0</v>
      </c>
      <c r="AV110" s="249">
        <v>0</v>
      </c>
      <c r="AW110" s="249">
        <v>0</v>
      </c>
      <c r="AX110" s="249">
        <v>0</v>
      </c>
      <c r="AY110" s="249">
        <v>0</v>
      </c>
      <c r="AZ110" s="249">
        <v>0</v>
      </c>
      <c r="BA110" s="249">
        <v>0</v>
      </c>
      <c r="BB110" s="249">
        <v>0</v>
      </c>
      <c r="BC110" s="125">
        <v>0</v>
      </c>
      <c r="BD110" s="125">
        <v>0</v>
      </c>
      <c r="BE110" s="125">
        <v>0</v>
      </c>
      <c r="BF110" s="265">
        <v>0</v>
      </c>
      <c r="BG110" s="265">
        <v>0</v>
      </c>
      <c r="BH110" s="265">
        <v>0</v>
      </c>
      <c r="BI110" s="265">
        <v>0</v>
      </c>
      <c r="BJ110" s="256">
        <v>0</v>
      </c>
      <c r="BK110" s="266" t="s">
        <v>891</v>
      </c>
      <c r="BL110" s="108"/>
      <c r="BM110" s="125" t="s">
        <v>892</v>
      </c>
      <c r="BN110" s="224" t="s">
        <v>373</v>
      </c>
      <c r="BO110" s="224" t="s">
        <v>383</v>
      </c>
      <c r="BP110" s="125" t="s">
        <v>384</v>
      </c>
      <c r="BQ110" s="133" t="s">
        <v>812</v>
      </c>
      <c r="BR110" s="220"/>
      <c r="BS110" s="273"/>
      <c r="BT110" s="274"/>
      <c r="BU110" s="274"/>
      <c r="BV110" s="274"/>
      <c r="BW110" s="274"/>
      <c r="BX110" s="274"/>
      <c r="BY110" s="274"/>
      <c r="BZ110" s="281"/>
      <c r="CA110" s="274"/>
      <c r="CB110" s="274"/>
      <c r="CC110" s="72"/>
      <c r="CD110" s="72"/>
    </row>
    <row r="111" s="73" customFormat="1" ht="128" hidden="1" customHeight="1" spans="1:78">
      <c r="A111" s="100">
        <f t="shared" si="24"/>
        <v>95</v>
      </c>
      <c r="B111" s="91" t="s">
        <v>893</v>
      </c>
      <c r="C111" s="205"/>
      <c r="D111" s="205"/>
      <c r="E111" s="205"/>
      <c r="F111" s="205"/>
      <c r="G111" s="90" t="s">
        <v>716</v>
      </c>
      <c r="H111" s="90" t="s">
        <v>717</v>
      </c>
      <c r="I111" s="90" t="s">
        <v>584</v>
      </c>
      <c r="J111" s="90" t="s">
        <v>233</v>
      </c>
      <c r="K111" s="91" t="s">
        <v>894</v>
      </c>
      <c r="L111" s="90" t="s">
        <v>895</v>
      </c>
      <c r="M111" s="90">
        <v>30000</v>
      </c>
      <c r="N111" s="90"/>
      <c r="O111" s="90"/>
      <c r="P111" s="90">
        <v>30000</v>
      </c>
      <c r="Q111" s="90"/>
      <c r="R111" s="90"/>
      <c r="S111" s="90"/>
      <c r="T111" s="90"/>
      <c r="U111" s="90"/>
      <c r="V111" s="90" t="s">
        <v>896</v>
      </c>
      <c r="W111" s="90" t="s">
        <v>896</v>
      </c>
      <c r="X111" s="90" t="s">
        <v>896</v>
      </c>
      <c r="Y111" s="90" t="s">
        <v>896</v>
      </c>
      <c r="Z111" s="153"/>
      <c r="AA111" s="153"/>
      <c r="AB111" s="154"/>
      <c r="AC111" s="154"/>
      <c r="AD111" s="154"/>
      <c r="AE111" s="162"/>
      <c r="AF111" s="162"/>
      <c r="AG111" s="162"/>
      <c r="AH111" s="162"/>
      <c r="AI111" s="162"/>
      <c r="AJ111" s="162"/>
      <c r="AK111" s="162"/>
      <c r="AL111" s="154"/>
      <c r="AM111" s="154">
        <v>0</v>
      </c>
      <c r="AN111" s="154">
        <v>0</v>
      </c>
      <c r="AO111" s="154"/>
      <c r="AP111" s="154"/>
      <c r="AQ111" s="154"/>
      <c r="AR111" s="154"/>
      <c r="AS111" s="154">
        <v>0</v>
      </c>
      <c r="AT111" s="154">
        <v>0</v>
      </c>
      <c r="AU111" s="154">
        <v>0</v>
      </c>
      <c r="AV111" s="154">
        <v>0</v>
      </c>
      <c r="AW111" s="154">
        <v>0</v>
      </c>
      <c r="AX111" s="154">
        <v>0</v>
      </c>
      <c r="AY111" s="154">
        <v>0</v>
      </c>
      <c r="AZ111" s="154">
        <v>0</v>
      </c>
      <c r="BA111" s="154">
        <v>0</v>
      </c>
      <c r="BB111" s="154">
        <v>0</v>
      </c>
      <c r="BC111" s="154">
        <v>0</v>
      </c>
      <c r="BD111" s="154">
        <v>0</v>
      </c>
      <c r="BE111" s="154">
        <v>0</v>
      </c>
      <c r="BF111" s="154">
        <v>0</v>
      </c>
      <c r="BG111" s="90">
        <v>0</v>
      </c>
      <c r="BH111" s="90">
        <v>0</v>
      </c>
      <c r="BI111" s="90">
        <v>0</v>
      </c>
      <c r="BJ111" s="192">
        <v>0</v>
      </c>
      <c r="BK111" s="91" t="s">
        <v>608</v>
      </c>
      <c r="BL111" s="91"/>
      <c r="BM111" s="90" t="s">
        <v>233</v>
      </c>
      <c r="BN111" s="90" t="s">
        <v>233</v>
      </c>
      <c r="BO111" s="90" t="s">
        <v>652</v>
      </c>
      <c r="BP111" s="90" t="s">
        <v>653</v>
      </c>
      <c r="BQ111" s="90" t="s">
        <v>897</v>
      </c>
      <c r="BR111" s="90"/>
      <c r="BS111" s="205"/>
      <c r="BT111" s="205"/>
      <c r="BU111" s="205"/>
      <c r="BV111" s="205"/>
      <c r="BW111" s="205"/>
      <c r="BX111" s="205"/>
      <c r="BY111" s="205"/>
      <c r="BZ111" s="90"/>
    </row>
    <row r="112" s="74" customFormat="1" ht="113" hidden="1" customHeight="1" spans="1:78">
      <c r="A112" s="100">
        <f t="shared" si="24"/>
        <v>96</v>
      </c>
      <c r="B112" s="91" t="s">
        <v>898</v>
      </c>
      <c r="C112" s="90"/>
      <c r="D112" s="90"/>
      <c r="E112" s="90"/>
      <c r="F112" s="90"/>
      <c r="G112" s="90" t="s">
        <v>716</v>
      </c>
      <c r="H112" s="90" t="s">
        <v>717</v>
      </c>
      <c r="I112" s="90" t="s">
        <v>584</v>
      </c>
      <c r="J112" s="90" t="s">
        <v>638</v>
      </c>
      <c r="K112" s="91" t="s">
        <v>899</v>
      </c>
      <c r="L112" s="90" t="s">
        <v>900</v>
      </c>
      <c r="M112" s="100">
        <v>5000</v>
      </c>
      <c r="N112" s="100"/>
      <c r="O112" s="100"/>
      <c r="P112" s="100"/>
      <c r="Q112" s="100"/>
      <c r="R112" s="100"/>
      <c r="S112" s="100">
        <v>530</v>
      </c>
      <c r="T112" s="100"/>
      <c r="U112" s="100">
        <v>4470</v>
      </c>
      <c r="V112" s="90" t="s">
        <v>753</v>
      </c>
      <c r="W112" s="90" t="s">
        <v>754</v>
      </c>
      <c r="X112" s="90" t="s">
        <v>755</v>
      </c>
      <c r="Y112" s="90" t="s">
        <v>643</v>
      </c>
      <c r="Z112" s="165"/>
      <c r="AA112" s="153">
        <v>12</v>
      </c>
      <c r="AB112" s="165"/>
      <c r="AC112" s="165"/>
      <c r="AD112" s="158"/>
      <c r="AE112" s="158"/>
      <c r="AF112" s="155"/>
      <c r="AG112" s="155"/>
      <c r="AH112" s="155"/>
      <c r="AI112" s="155"/>
      <c r="AJ112" s="155"/>
      <c r="AK112" s="155"/>
      <c r="AL112" s="158"/>
      <c r="AM112" s="158">
        <v>400</v>
      </c>
      <c r="AN112" s="158">
        <v>380</v>
      </c>
      <c r="AO112" s="158"/>
      <c r="AP112" s="158"/>
      <c r="AQ112" s="158"/>
      <c r="AR112" s="158"/>
      <c r="AS112" s="158">
        <v>780</v>
      </c>
      <c r="AT112" s="158">
        <v>350</v>
      </c>
      <c r="AU112" s="158">
        <v>1130</v>
      </c>
      <c r="AV112" s="158">
        <v>400</v>
      </c>
      <c r="AW112" s="158">
        <v>1530</v>
      </c>
      <c r="AX112" s="158">
        <v>380</v>
      </c>
      <c r="AY112" s="158">
        <v>1910</v>
      </c>
      <c r="AZ112" s="158">
        <v>385</v>
      </c>
      <c r="BA112" s="158">
        <v>2295</v>
      </c>
      <c r="BB112" s="158">
        <v>380</v>
      </c>
      <c r="BC112" s="158">
        <v>2675</v>
      </c>
      <c r="BD112" s="158">
        <v>380</v>
      </c>
      <c r="BE112" s="158">
        <v>3055</v>
      </c>
      <c r="BF112" s="158">
        <v>400</v>
      </c>
      <c r="BG112" s="100">
        <v>3455</v>
      </c>
      <c r="BH112" s="100">
        <v>400</v>
      </c>
      <c r="BI112" s="100">
        <v>3855</v>
      </c>
      <c r="BJ112" s="204">
        <f>BI112/U112</f>
        <v>0.86241610738255</v>
      </c>
      <c r="BK112" s="267" t="s">
        <v>901</v>
      </c>
      <c r="BL112" s="111"/>
      <c r="BM112" s="233" t="s">
        <v>902</v>
      </c>
      <c r="BN112" s="125" t="s">
        <v>638</v>
      </c>
      <c r="BO112" s="107" t="s">
        <v>903</v>
      </c>
      <c r="BP112" s="100" t="s">
        <v>646</v>
      </c>
      <c r="BQ112" s="133" t="s">
        <v>904</v>
      </c>
      <c r="BR112" s="100"/>
      <c r="BS112" s="100"/>
      <c r="BT112" s="100"/>
      <c r="BU112" s="100"/>
      <c r="BV112" s="100"/>
      <c r="BW112" s="100"/>
      <c r="BX112" s="100"/>
      <c r="BY112" s="100"/>
      <c r="BZ112" s="100"/>
    </row>
    <row r="113" s="72" customFormat="1" ht="92" hidden="1" customHeight="1" spans="1:80">
      <c r="A113" s="100">
        <f t="shared" si="24"/>
        <v>97</v>
      </c>
      <c r="B113" s="90" t="s">
        <v>905</v>
      </c>
      <c r="C113" s="102"/>
      <c r="D113" s="102"/>
      <c r="E113" s="102"/>
      <c r="F113" s="102"/>
      <c r="G113" s="90" t="s">
        <v>716</v>
      </c>
      <c r="H113" s="90" t="s">
        <v>717</v>
      </c>
      <c r="I113" s="90" t="s">
        <v>584</v>
      </c>
      <c r="J113" s="100" t="s">
        <v>638</v>
      </c>
      <c r="K113" s="233" t="s">
        <v>906</v>
      </c>
      <c r="L113" s="90" t="s">
        <v>324</v>
      </c>
      <c r="M113" s="100">
        <v>3000</v>
      </c>
      <c r="N113" s="100"/>
      <c r="O113" s="100"/>
      <c r="P113" s="100"/>
      <c r="Q113" s="100"/>
      <c r="R113" s="100"/>
      <c r="S113" s="100">
        <v>1000</v>
      </c>
      <c r="T113" s="100"/>
      <c r="U113" s="100">
        <v>2000</v>
      </c>
      <c r="V113" s="90" t="s">
        <v>753</v>
      </c>
      <c r="W113" s="90" t="s">
        <v>754</v>
      </c>
      <c r="X113" s="90" t="s">
        <v>755</v>
      </c>
      <c r="Y113" s="90" t="s">
        <v>643</v>
      </c>
      <c r="Z113" s="165"/>
      <c r="AA113" s="158">
        <v>12</v>
      </c>
      <c r="AB113" s="154"/>
      <c r="AC113" s="154"/>
      <c r="AD113" s="154"/>
      <c r="AE113" s="154"/>
      <c r="AF113" s="155"/>
      <c r="AG113" s="155"/>
      <c r="AH113" s="155"/>
      <c r="AI113" s="155"/>
      <c r="AJ113" s="155"/>
      <c r="AK113" s="155"/>
      <c r="AL113" s="158"/>
      <c r="AM113" s="158">
        <v>150</v>
      </c>
      <c r="AN113" s="158">
        <v>200</v>
      </c>
      <c r="AO113" s="158"/>
      <c r="AP113" s="158"/>
      <c r="AQ113" s="158"/>
      <c r="AR113" s="158"/>
      <c r="AS113" s="158">
        <v>350</v>
      </c>
      <c r="AT113" s="158">
        <v>180</v>
      </c>
      <c r="AU113" s="158">
        <v>530</v>
      </c>
      <c r="AV113" s="158">
        <v>175</v>
      </c>
      <c r="AW113" s="158">
        <v>705</v>
      </c>
      <c r="AX113" s="158">
        <v>180</v>
      </c>
      <c r="AY113" s="158">
        <v>885</v>
      </c>
      <c r="AZ113" s="158">
        <v>185</v>
      </c>
      <c r="BA113" s="158">
        <v>1070</v>
      </c>
      <c r="BB113" s="158">
        <v>180</v>
      </c>
      <c r="BC113" s="158">
        <v>1250</v>
      </c>
      <c r="BD113" s="158">
        <v>190</v>
      </c>
      <c r="BE113" s="158">
        <v>1440</v>
      </c>
      <c r="BF113" s="158">
        <v>180</v>
      </c>
      <c r="BG113" s="100">
        <v>1620</v>
      </c>
      <c r="BH113" s="100">
        <v>180</v>
      </c>
      <c r="BI113" s="100">
        <v>1800</v>
      </c>
      <c r="BJ113" s="204">
        <f>BI113/U113</f>
        <v>0.9</v>
      </c>
      <c r="BK113" s="268" t="s">
        <v>907</v>
      </c>
      <c r="BL113" s="111"/>
      <c r="BM113" s="233" t="s">
        <v>908</v>
      </c>
      <c r="BN113" s="90" t="s">
        <v>638</v>
      </c>
      <c r="BO113" s="107" t="s">
        <v>903</v>
      </c>
      <c r="BP113" s="100" t="s">
        <v>646</v>
      </c>
      <c r="BQ113" s="133" t="s">
        <v>904</v>
      </c>
      <c r="BR113" s="125"/>
      <c r="BS113" s="100"/>
      <c r="BT113" s="100"/>
      <c r="BU113" s="100"/>
      <c r="BV113" s="100"/>
      <c r="BW113" s="100"/>
      <c r="BX113" s="100"/>
      <c r="BY113" s="100"/>
      <c r="BZ113" s="100"/>
      <c r="CA113" s="100"/>
      <c r="CB113" s="125"/>
    </row>
    <row r="114" s="74" customFormat="1" ht="68" hidden="1" customHeight="1" spans="1:78">
      <c r="A114" s="100">
        <f t="shared" ref="A108:A121" si="25">ROW()-16</f>
        <v>98</v>
      </c>
      <c r="B114" s="110" t="s">
        <v>909</v>
      </c>
      <c r="C114" s="102"/>
      <c r="D114" s="102"/>
      <c r="E114" s="102"/>
      <c r="F114" s="102"/>
      <c r="G114" s="90" t="s">
        <v>716</v>
      </c>
      <c r="H114" s="90" t="s">
        <v>717</v>
      </c>
      <c r="I114" s="90" t="s">
        <v>584</v>
      </c>
      <c r="J114" s="126" t="s">
        <v>190</v>
      </c>
      <c r="K114" s="110" t="s">
        <v>910</v>
      </c>
      <c r="L114" s="126" t="s">
        <v>628</v>
      </c>
      <c r="M114" s="90">
        <v>5000</v>
      </c>
      <c r="N114" s="100"/>
      <c r="O114" s="100"/>
      <c r="P114" s="100">
        <v>5000</v>
      </c>
      <c r="Q114" s="100"/>
      <c r="R114" s="100"/>
      <c r="S114" s="126"/>
      <c r="T114" s="126" t="s">
        <v>431</v>
      </c>
      <c r="U114" s="82">
        <v>5000</v>
      </c>
      <c r="V114" s="126" t="s">
        <v>431</v>
      </c>
      <c r="W114" s="126" t="s">
        <v>431</v>
      </c>
      <c r="X114" s="126" t="s">
        <v>431</v>
      </c>
      <c r="Y114" s="126" t="s">
        <v>431</v>
      </c>
      <c r="Z114" s="158"/>
      <c r="AA114" s="158"/>
      <c r="AB114" s="158">
        <v>30</v>
      </c>
      <c r="AC114" s="158">
        <v>30</v>
      </c>
      <c r="AD114" s="168"/>
      <c r="AE114" s="168"/>
      <c r="AF114" s="155"/>
      <c r="AG114" s="155"/>
      <c r="AH114" s="155"/>
      <c r="AI114" s="155"/>
      <c r="AJ114" s="155"/>
      <c r="AK114" s="155"/>
      <c r="AL114" s="158"/>
      <c r="AM114" s="158">
        <v>0</v>
      </c>
      <c r="AN114" s="158">
        <v>0</v>
      </c>
      <c r="AO114" s="158"/>
      <c r="AP114" s="158"/>
      <c r="AQ114" s="158"/>
      <c r="AR114" s="158"/>
      <c r="AS114" s="158">
        <v>0</v>
      </c>
      <c r="AT114" s="158">
        <v>0</v>
      </c>
      <c r="AU114" s="158">
        <v>0</v>
      </c>
      <c r="AV114" s="158">
        <v>0</v>
      </c>
      <c r="AW114" s="158">
        <v>0</v>
      </c>
      <c r="AX114" s="158">
        <v>0</v>
      </c>
      <c r="AY114" s="158">
        <v>0</v>
      </c>
      <c r="AZ114" s="158">
        <v>0</v>
      </c>
      <c r="BA114" s="158">
        <v>0</v>
      </c>
      <c r="BB114" s="158">
        <v>0</v>
      </c>
      <c r="BC114" s="158">
        <v>0</v>
      </c>
      <c r="BD114" s="158">
        <v>0</v>
      </c>
      <c r="BE114" s="158">
        <v>0</v>
      </c>
      <c r="BF114" s="158">
        <v>0</v>
      </c>
      <c r="BG114" s="100">
        <v>0</v>
      </c>
      <c r="BH114" s="100">
        <v>0</v>
      </c>
      <c r="BI114" s="100">
        <v>0</v>
      </c>
      <c r="BJ114" s="204">
        <v>0</v>
      </c>
      <c r="BK114" s="91" t="s">
        <v>608</v>
      </c>
      <c r="BL114" s="111"/>
      <c r="BM114" s="126" t="s">
        <v>190</v>
      </c>
      <c r="BN114" s="126" t="s">
        <v>190</v>
      </c>
      <c r="BO114" s="224" t="s">
        <v>172</v>
      </c>
      <c r="BP114" s="126" t="s">
        <v>617</v>
      </c>
      <c r="BQ114" s="126" t="s">
        <v>911</v>
      </c>
      <c r="BR114" s="90"/>
      <c r="BS114" s="100"/>
      <c r="BT114" s="100"/>
      <c r="BU114" s="100"/>
      <c r="BV114" s="100"/>
      <c r="BW114" s="100"/>
      <c r="BX114" s="100"/>
      <c r="BY114" s="100"/>
      <c r="BZ114" s="100"/>
    </row>
    <row r="115" s="72" customFormat="1" ht="95" hidden="1" customHeight="1" spans="1:80">
      <c r="A115" s="100">
        <f t="shared" si="25"/>
        <v>99</v>
      </c>
      <c r="B115" s="205" t="s">
        <v>912</v>
      </c>
      <c r="C115" s="102"/>
      <c r="D115" s="102"/>
      <c r="E115" s="102"/>
      <c r="F115" s="102"/>
      <c r="G115" s="90" t="s">
        <v>716</v>
      </c>
      <c r="H115" s="90" t="s">
        <v>717</v>
      </c>
      <c r="I115" s="90" t="s">
        <v>584</v>
      </c>
      <c r="J115" s="100" t="s">
        <v>163</v>
      </c>
      <c r="K115" s="205" t="s">
        <v>913</v>
      </c>
      <c r="L115" s="90" t="s">
        <v>914</v>
      </c>
      <c r="M115" s="100">
        <v>4000</v>
      </c>
      <c r="N115" s="100"/>
      <c r="O115" s="132"/>
      <c r="P115" s="132"/>
      <c r="Q115" s="100"/>
      <c r="R115" s="100"/>
      <c r="S115" s="100"/>
      <c r="T115" s="100"/>
      <c r="U115" s="100">
        <v>2000</v>
      </c>
      <c r="V115" s="90" t="s">
        <v>915</v>
      </c>
      <c r="W115" s="90" t="s">
        <v>916</v>
      </c>
      <c r="X115" s="90" t="s">
        <v>916</v>
      </c>
      <c r="Y115" s="90" t="s">
        <v>917</v>
      </c>
      <c r="Z115" s="158">
        <v>3</v>
      </c>
      <c r="AA115" s="158"/>
      <c r="AB115" s="158"/>
      <c r="AC115" s="158"/>
      <c r="AD115" s="158"/>
      <c r="AE115" s="158"/>
      <c r="AF115" s="155"/>
      <c r="AG115" s="155"/>
      <c r="AH115" s="158"/>
      <c r="AI115" s="158"/>
      <c r="AJ115" s="158"/>
      <c r="AK115" s="158"/>
      <c r="AL115" s="158"/>
      <c r="AM115" s="158">
        <v>200</v>
      </c>
      <c r="AN115" s="158">
        <v>100</v>
      </c>
      <c r="AO115" s="158"/>
      <c r="AP115" s="158"/>
      <c r="AQ115" s="158"/>
      <c r="AR115" s="158"/>
      <c r="AS115" s="158">
        <v>300</v>
      </c>
      <c r="AT115" s="158">
        <v>500</v>
      </c>
      <c r="AU115" s="158">
        <v>800</v>
      </c>
      <c r="AV115" s="158">
        <v>300</v>
      </c>
      <c r="AW115" s="158">
        <v>1100</v>
      </c>
      <c r="AX115" s="158">
        <v>200</v>
      </c>
      <c r="AY115" s="158">
        <v>1300</v>
      </c>
      <c r="AZ115" s="158">
        <v>200</v>
      </c>
      <c r="BA115" s="158">
        <v>1500</v>
      </c>
      <c r="BB115" s="158">
        <v>200</v>
      </c>
      <c r="BC115" s="158">
        <v>1700</v>
      </c>
      <c r="BD115" s="158">
        <v>300</v>
      </c>
      <c r="BE115" s="158">
        <v>2000</v>
      </c>
      <c r="BF115" s="158">
        <v>0</v>
      </c>
      <c r="BG115" s="100">
        <v>2000</v>
      </c>
      <c r="BH115" s="100">
        <v>0</v>
      </c>
      <c r="BI115" s="100">
        <v>2000</v>
      </c>
      <c r="BJ115" s="204">
        <f>BE115/U115</f>
        <v>1</v>
      </c>
      <c r="BK115" s="91" t="s">
        <v>918</v>
      </c>
      <c r="BL115" s="111"/>
      <c r="BM115" s="90" t="s">
        <v>919</v>
      </c>
      <c r="BN115" s="100" t="s">
        <v>163</v>
      </c>
      <c r="BO115" s="100" t="s">
        <v>172</v>
      </c>
      <c r="BP115" s="100" t="s">
        <v>624</v>
      </c>
      <c r="BQ115" s="100" t="s">
        <v>920</v>
      </c>
      <c r="BR115" s="100"/>
      <c r="BS115" s="100"/>
      <c r="BT115" s="100"/>
      <c r="BU115" s="100"/>
      <c r="BV115" s="100"/>
      <c r="BW115" s="100"/>
      <c r="BX115" s="100"/>
      <c r="BY115" s="100"/>
      <c r="BZ115" s="90"/>
      <c r="CA115" s="100"/>
      <c r="CB115" s="100"/>
    </row>
    <row r="116" s="76" customFormat="1" ht="60" hidden="1" customHeight="1" spans="1:82">
      <c r="A116" s="100">
        <f t="shared" si="25"/>
        <v>100</v>
      </c>
      <c r="B116" s="110" t="s">
        <v>921</v>
      </c>
      <c r="C116" s="220"/>
      <c r="D116" s="220"/>
      <c r="E116" s="220"/>
      <c r="F116" s="220"/>
      <c r="G116" s="90" t="s">
        <v>716</v>
      </c>
      <c r="H116" s="90" t="s">
        <v>717</v>
      </c>
      <c r="I116" s="90" t="s">
        <v>584</v>
      </c>
      <c r="J116" s="220" t="s">
        <v>839</v>
      </c>
      <c r="K116" s="91" t="s">
        <v>922</v>
      </c>
      <c r="L116" s="90" t="s">
        <v>628</v>
      </c>
      <c r="M116" s="90">
        <v>5000</v>
      </c>
      <c r="N116" s="125"/>
      <c r="O116" s="125"/>
      <c r="P116" s="125"/>
      <c r="Q116" s="125"/>
      <c r="R116" s="125"/>
      <c r="S116" s="125"/>
      <c r="T116" s="125"/>
      <c r="U116" s="90">
        <v>1000</v>
      </c>
      <c r="V116" s="125" t="s">
        <v>431</v>
      </c>
      <c r="W116" s="125" t="s">
        <v>431</v>
      </c>
      <c r="X116" s="90" t="s">
        <v>311</v>
      </c>
      <c r="Y116" s="90" t="s">
        <v>841</v>
      </c>
      <c r="Z116" s="249"/>
      <c r="AA116" s="253"/>
      <c r="AB116" s="249"/>
      <c r="AC116" s="249"/>
      <c r="AD116" s="249"/>
      <c r="AE116" s="249"/>
      <c r="AF116" s="249"/>
      <c r="AG116" s="249"/>
      <c r="AH116" s="249"/>
      <c r="AI116" s="249"/>
      <c r="AJ116" s="249"/>
      <c r="AK116" s="249"/>
      <c r="AL116" s="249"/>
      <c r="AM116" s="249">
        <v>100</v>
      </c>
      <c r="AN116" s="249">
        <v>0</v>
      </c>
      <c r="AO116" s="249"/>
      <c r="AP116" s="249"/>
      <c r="AQ116" s="249"/>
      <c r="AR116" s="249"/>
      <c r="AS116" s="249">
        <v>100</v>
      </c>
      <c r="AT116" s="249">
        <v>200</v>
      </c>
      <c r="AU116" s="249">
        <v>300</v>
      </c>
      <c r="AV116" s="249">
        <v>30</v>
      </c>
      <c r="AW116" s="249">
        <v>300</v>
      </c>
      <c r="AX116" s="249">
        <v>110</v>
      </c>
      <c r="AY116" s="249">
        <v>410</v>
      </c>
      <c r="AZ116" s="249">
        <v>100</v>
      </c>
      <c r="BA116" s="249">
        <v>510</v>
      </c>
      <c r="BB116" s="249">
        <v>100</v>
      </c>
      <c r="BC116" s="249">
        <v>610</v>
      </c>
      <c r="BD116" s="249">
        <v>0</v>
      </c>
      <c r="BE116" s="249">
        <v>610</v>
      </c>
      <c r="BF116" s="249">
        <v>170</v>
      </c>
      <c r="BG116" s="125">
        <v>780</v>
      </c>
      <c r="BH116" s="125">
        <v>100</v>
      </c>
      <c r="BI116" s="125">
        <v>880</v>
      </c>
      <c r="BJ116" s="256">
        <f>BI116/U116</f>
        <v>0.88</v>
      </c>
      <c r="BK116" s="108" t="s">
        <v>923</v>
      </c>
      <c r="BL116" s="108"/>
      <c r="BM116" s="90" t="s">
        <v>924</v>
      </c>
      <c r="BN116" s="224" t="s">
        <v>839</v>
      </c>
      <c r="BO116" s="90" t="s">
        <v>846</v>
      </c>
      <c r="BP116" s="90" t="s">
        <v>847</v>
      </c>
      <c r="BQ116" s="90" t="s">
        <v>925</v>
      </c>
      <c r="BR116" s="220"/>
      <c r="BS116" s="273"/>
      <c r="BT116" s="274"/>
      <c r="BU116" s="274"/>
      <c r="BV116" s="274"/>
      <c r="BW116" s="274"/>
      <c r="BX116" s="274"/>
      <c r="BY116" s="274"/>
      <c r="BZ116" s="125"/>
      <c r="CA116" s="274"/>
      <c r="CB116" s="274"/>
      <c r="CC116" s="72"/>
      <c r="CD116" s="72"/>
    </row>
    <row r="117" s="72" customFormat="1" ht="59" hidden="1" customHeight="1" spans="1:80">
      <c r="A117" s="100">
        <f t="shared" si="25"/>
        <v>101</v>
      </c>
      <c r="B117" s="91" t="s">
        <v>926</v>
      </c>
      <c r="C117" s="91"/>
      <c r="D117" s="91"/>
      <c r="E117" s="91"/>
      <c r="F117" s="91"/>
      <c r="G117" s="90" t="s">
        <v>716</v>
      </c>
      <c r="H117" s="90" t="s">
        <v>717</v>
      </c>
      <c r="I117" s="90" t="s">
        <v>584</v>
      </c>
      <c r="J117" s="90" t="s">
        <v>927</v>
      </c>
      <c r="K117" s="205" t="s">
        <v>928</v>
      </c>
      <c r="L117" s="90" t="s">
        <v>929</v>
      </c>
      <c r="M117" s="90">
        <v>500</v>
      </c>
      <c r="N117" s="90"/>
      <c r="O117" s="90"/>
      <c r="P117" s="90">
        <v>500</v>
      </c>
      <c r="Q117" s="90"/>
      <c r="R117" s="90"/>
      <c r="S117" s="90"/>
      <c r="T117" s="90"/>
      <c r="U117" s="90">
        <v>100</v>
      </c>
      <c r="V117" s="90" t="s">
        <v>930</v>
      </c>
      <c r="W117" s="90" t="s">
        <v>931</v>
      </c>
      <c r="X117" s="90" t="s">
        <v>932</v>
      </c>
      <c r="Y117" s="90" t="s">
        <v>933</v>
      </c>
      <c r="Z117" s="154">
        <v>12</v>
      </c>
      <c r="AA117" s="154"/>
      <c r="AB117" s="154"/>
      <c r="AC117" s="154"/>
      <c r="AD117" s="154"/>
      <c r="AE117" s="154"/>
      <c r="AF117" s="162"/>
      <c r="AG117" s="162"/>
      <c r="AH117" s="162"/>
      <c r="AI117" s="162"/>
      <c r="AJ117" s="162"/>
      <c r="AK117" s="162"/>
      <c r="AL117" s="154"/>
      <c r="AM117" s="154">
        <v>0</v>
      </c>
      <c r="AN117" s="154">
        <v>0</v>
      </c>
      <c r="AO117" s="154"/>
      <c r="AP117" s="154"/>
      <c r="AQ117" s="154"/>
      <c r="AR117" s="154"/>
      <c r="AS117" s="154">
        <v>0</v>
      </c>
      <c r="AT117" s="154">
        <v>10</v>
      </c>
      <c r="AU117" s="154">
        <v>10</v>
      </c>
      <c r="AV117" s="154">
        <v>10</v>
      </c>
      <c r="AW117" s="154">
        <v>20</v>
      </c>
      <c r="AX117" s="154">
        <v>30</v>
      </c>
      <c r="AY117" s="154">
        <v>50</v>
      </c>
      <c r="AZ117" s="154">
        <v>10</v>
      </c>
      <c r="BA117" s="154">
        <v>60</v>
      </c>
      <c r="BB117" s="154">
        <v>10</v>
      </c>
      <c r="BC117" s="154">
        <v>70</v>
      </c>
      <c r="BD117" s="154">
        <v>10</v>
      </c>
      <c r="BE117" s="154">
        <v>80</v>
      </c>
      <c r="BF117" s="154">
        <v>10</v>
      </c>
      <c r="BG117" s="90">
        <v>90</v>
      </c>
      <c r="BH117" s="90">
        <v>10</v>
      </c>
      <c r="BI117" s="90">
        <v>100</v>
      </c>
      <c r="BJ117" s="192">
        <f>BI117/U117</f>
        <v>1</v>
      </c>
      <c r="BK117" s="205" t="s">
        <v>934</v>
      </c>
      <c r="BL117" s="91"/>
      <c r="BM117" s="90" t="s">
        <v>927</v>
      </c>
      <c r="BN117" s="90" t="s">
        <v>927</v>
      </c>
      <c r="BO117" s="90" t="s">
        <v>935</v>
      </c>
      <c r="BP117" s="90" t="s">
        <v>936</v>
      </c>
      <c r="BQ117" s="90" t="s">
        <v>937</v>
      </c>
      <c r="BR117" s="90" t="s">
        <v>264</v>
      </c>
      <c r="BS117" s="90"/>
      <c r="BT117" s="90"/>
      <c r="BU117" s="90"/>
      <c r="BV117" s="90"/>
      <c r="BW117" s="90"/>
      <c r="BX117" s="90"/>
      <c r="BY117" s="90"/>
      <c r="BZ117" s="90"/>
      <c r="CA117" s="78"/>
      <c r="CB117" s="78"/>
    </row>
    <row r="118" s="72" customFormat="1" ht="61" hidden="1" customHeight="1" spans="1:80">
      <c r="A118" s="100">
        <f t="shared" si="25"/>
        <v>102</v>
      </c>
      <c r="B118" s="91" t="s">
        <v>938</v>
      </c>
      <c r="C118" s="91"/>
      <c r="D118" s="91"/>
      <c r="E118" s="91"/>
      <c r="F118" s="91"/>
      <c r="G118" s="90" t="s">
        <v>716</v>
      </c>
      <c r="H118" s="90" t="s">
        <v>717</v>
      </c>
      <c r="I118" s="90" t="s">
        <v>584</v>
      </c>
      <c r="J118" s="90" t="s">
        <v>927</v>
      </c>
      <c r="K118" s="205" t="s">
        <v>939</v>
      </c>
      <c r="L118" s="90" t="s">
        <v>929</v>
      </c>
      <c r="M118" s="90">
        <v>500</v>
      </c>
      <c r="N118" s="90"/>
      <c r="O118" s="90"/>
      <c r="P118" s="90">
        <v>500</v>
      </c>
      <c r="Q118" s="90"/>
      <c r="R118" s="90"/>
      <c r="S118" s="90"/>
      <c r="T118" s="90"/>
      <c r="U118" s="90">
        <v>100</v>
      </c>
      <c r="V118" s="90" t="s">
        <v>930</v>
      </c>
      <c r="W118" s="90" t="s">
        <v>931</v>
      </c>
      <c r="X118" s="90" t="s">
        <v>932</v>
      </c>
      <c r="Y118" s="90" t="s">
        <v>933</v>
      </c>
      <c r="Z118" s="154">
        <v>12</v>
      </c>
      <c r="AA118" s="154"/>
      <c r="AB118" s="154"/>
      <c r="AC118" s="154"/>
      <c r="AD118" s="154"/>
      <c r="AE118" s="154"/>
      <c r="AF118" s="162"/>
      <c r="AG118" s="162"/>
      <c r="AH118" s="162"/>
      <c r="AI118" s="162"/>
      <c r="AJ118" s="162"/>
      <c r="AK118" s="162"/>
      <c r="AL118" s="154"/>
      <c r="AM118" s="154">
        <v>0</v>
      </c>
      <c r="AN118" s="154">
        <v>0</v>
      </c>
      <c r="AO118" s="154"/>
      <c r="AP118" s="154"/>
      <c r="AQ118" s="154"/>
      <c r="AR118" s="154"/>
      <c r="AS118" s="154">
        <v>0</v>
      </c>
      <c r="AT118" s="154">
        <v>0</v>
      </c>
      <c r="AU118" s="154">
        <v>0</v>
      </c>
      <c r="AV118" s="154">
        <v>0</v>
      </c>
      <c r="AW118" s="154">
        <v>0</v>
      </c>
      <c r="AX118" s="154">
        <v>0</v>
      </c>
      <c r="AY118" s="154">
        <v>0</v>
      </c>
      <c r="AZ118" s="154">
        <v>0</v>
      </c>
      <c r="BA118" s="154">
        <v>0</v>
      </c>
      <c r="BB118" s="154">
        <v>0</v>
      </c>
      <c r="BC118" s="154">
        <v>0</v>
      </c>
      <c r="BD118" s="154">
        <v>0</v>
      </c>
      <c r="BE118" s="154">
        <v>0</v>
      </c>
      <c r="BF118" s="154">
        <v>0</v>
      </c>
      <c r="BG118" s="90">
        <v>0</v>
      </c>
      <c r="BH118" s="90">
        <v>0</v>
      </c>
      <c r="BI118" s="90">
        <v>0</v>
      </c>
      <c r="BJ118" s="192">
        <v>0</v>
      </c>
      <c r="BK118" s="205" t="s">
        <v>940</v>
      </c>
      <c r="BL118" s="91" t="s">
        <v>941</v>
      </c>
      <c r="BM118" s="90" t="s">
        <v>927</v>
      </c>
      <c r="BN118" s="90" t="s">
        <v>927</v>
      </c>
      <c r="BO118" s="90" t="s">
        <v>935</v>
      </c>
      <c r="BP118" s="90" t="s">
        <v>936</v>
      </c>
      <c r="BQ118" s="90" t="s">
        <v>937</v>
      </c>
      <c r="BR118" s="90" t="s">
        <v>264</v>
      </c>
      <c r="BS118" s="90"/>
      <c r="BT118" s="90"/>
      <c r="BU118" s="90"/>
      <c r="BV118" s="90"/>
      <c r="BW118" s="90"/>
      <c r="BX118" s="90"/>
      <c r="BY118" s="90"/>
      <c r="BZ118" s="90"/>
      <c r="CA118" s="78"/>
      <c r="CB118" s="78"/>
    </row>
    <row r="119" s="70" customFormat="1" ht="163" hidden="1" customHeight="1" spans="1:80">
      <c r="A119" s="100">
        <f t="shared" si="25"/>
        <v>103</v>
      </c>
      <c r="B119" s="108" t="s">
        <v>942</v>
      </c>
      <c r="C119" s="102"/>
      <c r="D119" s="102"/>
      <c r="E119" s="102"/>
      <c r="F119" s="102"/>
      <c r="G119" s="90" t="s">
        <v>716</v>
      </c>
      <c r="H119" s="90" t="s">
        <v>717</v>
      </c>
      <c r="I119" s="90" t="s">
        <v>584</v>
      </c>
      <c r="J119" s="125" t="s">
        <v>235</v>
      </c>
      <c r="K119" s="205" t="s">
        <v>943</v>
      </c>
      <c r="L119" s="90" t="s">
        <v>944</v>
      </c>
      <c r="M119" s="125">
        <v>30000</v>
      </c>
      <c r="N119" s="100"/>
      <c r="O119" s="132"/>
      <c r="P119" s="132">
        <v>30000</v>
      </c>
      <c r="Q119" s="100"/>
      <c r="R119" s="100"/>
      <c r="S119" s="100"/>
      <c r="T119" s="100"/>
      <c r="U119" s="100"/>
      <c r="V119" s="125" t="s">
        <v>431</v>
      </c>
      <c r="W119" s="125" t="s">
        <v>431</v>
      </c>
      <c r="X119" s="125" t="s">
        <v>431</v>
      </c>
      <c r="Y119" s="125" t="s">
        <v>431</v>
      </c>
      <c r="Z119" s="158"/>
      <c r="AA119" s="158"/>
      <c r="AB119" s="158"/>
      <c r="AC119" s="158"/>
      <c r="AD119" s="158"/>
      <c r="AE119" s="158"/>
      <c r="AF119" s="155"/>
      <c r="AG119" s="155"/>
      <c r="AH119" s="155"/>
      <c r="AI119" s="155"/>
      <c r="AJ119" s="155"/>
      <c r="AK119" s="155"/>
      <c r="AL119" s="158"/>
      <c r="AM119" s="158">
        <v>0</v>
      </c>
      <c r="AN119" s="158">
        <v>0</v>
      </c>
      <c r="AO119" s="158"/>
      <c r="AP119" s="158"/>
      <c r="AQ119" s="158"/>
      <c r="AR119" s="158"/>
      <c r="AS119" s="158">
        <v>0</v>
      </c>
      <c r="AT119" s="158">
        <v>0</v>
      </c>
      <c r="AU119" s="158">
        <v>0</v>
      </c>
      <c r="AV119" s="158">
        <v>0</v>
      </c>
      <c r="AW119" s="158">
        <v>0</v>
      </c>
      <c r="AX119" s="158">
        <v>0</v>
      </c>
      <c r="AY119" s="158">
        <v>0</v>
      </c>
      <c r="AZ119" s="158">
        <v>0</v>
      </c>
      <c r="BA119" s="158">
        <v>0</v>
      </c>
      <c r="BB119" s="158">
        <v>0</v>
      </c>
      <c r="BC119" s="158">
        <v>0</v>
      </c>
      <c r="BD119" s="158">
        <v>0</v>
      </c>
      <c r="BE119" s="158">
        <v>0</v>
      </c>
      <c r="BF119" s="158">
        <v>0</v>
      </c>
      <c r="BG119" s="100">
        <v>0</v>
      </c>
      <c r="BH119" s="100">
        <v>0</v>
      </c>
      <c r="BI119" s="100">
        <v>0</v>
      </c>
      <c r="BJ119" s="204">
        <v>0</v>
      </c>
      <c r="BK119" s="103" t="s">
        <v>669</v>
      </c>
      <c r="BL119" s="111"/>
      <c r="BM119" s="125" t="s">
        <v>945</v>
      </c>
      <c r="BN119" s="125" t="s">
        <v>235</v>
      </c>
      <c r="BO119" s="149" t="s">
        <v>247</v>
      </c>
      <c r="BP119" s="149" t="s">
        <v>248</v>
      </c>
      <c r="BQ119" s="125" t="s">
        <v>946</v>
      </c>
      <c r="BR119" s="100"/>
      <c r="BS119" s="100"/>
      <c r="BT119" s="100"/>
      <c r="BU119" s="100"/>
      <c r="BV119" s="100"/>
      <c r="BW119" s="100"/>
      <c r="BX119" s="100"/>
      <c r="BY119" s="100"/>
      <c r="BZ119" s="90"/>
      <c r="CA119" s="100"/>
      <c r="CB119" s="100"/>
    </row>
    <row r="120" s="70" customFormat="1" ht="72" hidden="1" customHeight="1" spans="1:80">
      <c r="A120" s="100">
        <f t="shared" si="25"/>
        <v>104</v>
      </c>
      <c r="B120" s="91" t="s">
        <v>947</v>
      </c>
      <c r="C120" s="102"/>
      <c r="D120" s="102"/>
      <c r="E120" s="102"/>
      <c r="F120" s="102"/>
      <c r="G120" s="90" t="s">
        <v>716</v>
      </c>
      <c r="H120" s="90" t="s">
        <v>717</v>
      </c>
      <c r="I120" s="90" t="s">
        <v>584</v>
      </c>
      <c r="J120" s="125" t="s">
        <v>251</v>
      </c>
      <c r="K120" s="205" t="s">
        <v>948</v>
      </c>
      <c r="L120" s="90" t="s">
        <v>600</v>
      </c>
      <c r="M120" s="100">
        <v>5000</v>
      </c>
      <c r="N120" s="121"/>
      <c r="O120" s="121"/>
      <c r="P120" s="121"/>
      <c r="Q120" s="121"/>
      <c r="R120" s="121"/>
      <c r="S120" s="121"/>
      <c r="T120" s="121"/>
      <c r="U120" s="121"/>
      <c r="V120" s="90" t="s">
        <v>949</v>
      </c>
      <c r="W120" s="90" t="s">
        <v>949</v>
      </c>
      <c r="X120" s="90" t="s">
        <v>950</v>
      </c>
      <c r="Y120" s="126" t="s">
        <v>432</v>
      </c>
      <c r="Z120" s="158"/>
      <c r="AA120" s="158"/>
      <c r="AB120" s="158"/>
      <c r="AC120" s="158"/>
      <c r="AD120" s="158"/>
      <c r="AE120" s="158"/>
      <c r="AF120" s="155"/>
      <c r="AG120" s="155"/>
      <c r="AH120" s="155"/>
      <c r="AI120" s="155"/>
      <c r="AJ120" s="155"/>
      <c r="AK120" s="155"/>
      <c r="AL120" s="158"/>
      <c r="AM120" s="158">
        <v>0</v>
      </c>
      <c r="AN120" s="158">
        <v>0</v>
      </c>
      <c r="AO120" s="158"/>
      <c r="AP120" s="158"/>
      <c r="AQ120" s="158"/>
      <c r="AR120" s="158"/>
      <c r="AS120" s="158">
        <v>0</v>
      </c>
      <c r="AT120" s="158">
        <v>0</v>
      </c>
      <c r="AU120" s="158">
        <v>0</v>
      </c>
      <c r="AV120" s="158">
        <v>0</v>
      </c>
      <c r="AW120" s="158">
        <v>0</v>
      </c>
      <c r="AX120" s="158">
        <v>0</v>
      </c>
      <c r="AY120" s="158">
        <v>0</v>
      </c>
      <c r="AZ120" s="158">
        <v>0</v>
      </c>
      <c r="BA120" s="158">
        <v>0</v>
      </c>
      <c r="BB120" s="158">
        <v>0</v>
      </c>
      <c r="BC120" s="158">
        <v>0</v>
      </c>
      <c r="BD120" s="158">
        <v>0</v>
      </c>
      <c r="BE120" s="158">
        <v>0</v>
      </c>
      <c r="BF120" s="158">
        <v>0</v>
      </c>
      <c r="BG120" s="100">
        <v>0</v>
      </c>
      <c r="BH120" s="100">
        <v>0</v>
      </c>
      <c r="BI120" s="100">
        <v>0</v>
      </c>
      <c r="BJ120" s="204">
        <v>0</v>
      </c>
      <c r="BK120" s="91" t="s">
        <v>608</v>
      </c>
      <c r="BL120" s="111"/>
      <c r="BM120" s="100" t="s">
        <v>251</v>
      </c>
      <c r="BN120" s="100" t="s">
        <v>251</v>
      </c>
      <c r="BO120" s="126" t="s">
        <v>676</v>
      </c>
      <c r="BP120" s="272" t="s">
        <v>677</v>
      </c>
      <c r="BQ120" s="126" t="s">
        <v>777</v>
      </c>
      <c r="BR120" s="100"/>
      <c r="BS120" s="201"/>
      <c r="BT120" s="201"/>
      <c r="BU120" s="201"/>
      <c r="BV120" s="201"/>
      <c r="BW120" s="201"/>
      <c r="BX120" s="201"/>
      <c r="BY120" s="201"/>
      <c r="BZ120" s="201"/>
      <c r="CA120" s="100"/>
      <c r="CB120" s="100"/>
    </row>
    <row r="121" s="72" customFormat="1" ht="116" hidden="1" customHeight="1" spans="1:80">
      <c r="A121" s="100">
        <f t="shared" si="25"/>
        <v>105</v>
      </c>
      <c r="B121" s="231" t="s">
        <v>951</v>
      </c>
      <c r="C121" s="102"/>
      <c r="D121" s="102"/>
      <c r="E121" s="102"/>
      <c r="F121" s="102"/>
      <c r="G121" s="90" t="s">
        <v>716</v>
      </c>
      <c r="H121" s="90" t="s">
        <v>717</v>
      </c>
      <c r="I121" s="90" t="s">
        <v>584</v>
      </c>
      <c r="J121" s="126" t="s">
        <v>266</v>
      </c>
      <c r="K121" s="91" t="s">
        <v>952</v>
      </c>
      <c r="L121" s="90" t="s">
        <v>140</v>
      </c>
      <c r="M121" s="90">
        <v>10000</v>
      </c>
      <c r="N121" s="90"/>
      <c r="O121" s="90"/>
      <c r="P121" s="90">
        <v>10000</v>
      </c>
      <c r="Q121" s="100"/>
      <c r="R121" s="100"/>
      <c r="S121" s="90"/>
      <c r="T121" s="100"/>
      <c r="U121" s="100">
        <v>3500</v>
      </c>
      <c r="V121" s="90" t="s">
        <v>953</v>
      </c>
      <c r="W121" s="90" t="s">
        <v>954</v>
      </c>
      <c r="X121" s="90" t="s">
        <v>955</v>
      </c>
      <c r="Y121" s="90" t="s">
        <v>956</v>
      </c>
      <c r="Z121" s="158"/>
      <c r="AA121" s="161"/>
      <c r="AB121" s="158"/>
      <c r="AC121" s="158"/>
      <c r="AD121" s="158"/>
      <c r="AE121" s="158"/>
      <c r="AF121" s="155"/>
      <c r="AG121" s="155"/>
      <c r="AH121" s="155"/>
      <c r="AI121" s="155"/>
      <c r="AJ121" s="155"/>
      <c r="AK121" s="155"/>
      <c r="AL121" s="158"/>
      <c r="AM121" s="158">
        <v>310</v>
      </c>
      <c r="AN121" s="158">
        <v>300</v>
      </c>
      <c r="AO121" s="158"/>
      <c r="AP121" s="158"/>
      <c r="AQ121" s="158"/>
      <c r="AR121" s="158"/>
      <c r="AS121" s="158">
        <v>610</v>
      </c>
      <c r="AT121" s="158">
        <v>305</v>
      </c>
      <c r="AU121" s="158">
        <v>915</v>
      </c>
      <c r="AV121" s="158">
        <v>305</v>
      </c>
      <c r="AW121" s="158">
        <v>1220</v>
      </c>
      <c r="AX121" s="158">
        <v>355</v>
      </c>
      <c r="AY121" s="158">
        <v>1575</v>
      </c>
      <c r="AZ121" s="158">
        <v>550</v>
      </c>
      <c r="BA121" s="158">
        <v>2125</v>
      </c>
      <c r="BB121" s="158">
        <v>310</v>
      </c>
      <c r="BC121" s="158">
        <v>2435</v>
      </c>
      <c r="BD121" s="158">
        <v>350</v>
      </c>
      <c r="BE121" s="158">
        <v>2785</v>
      </c>
      <c r="BF121" s="158">
        <v>450</v>
      </c>
      <c r="BG121" s="100">
        <v>3235</v>
      </c>
      <c r="BH121" s="100">
        <v>150</v>
      </c>
      <c r="BI121" s="100">
        <v>3385</v>
      </c>
      <c r="BJ121" s="204">
        <f t="shared" ref="BJ121:BJ128" si="26">BI121/U121</f>
        <v>0.967142857142857</v>
      </c>
      <c r="BK121" s="205" t="s">
        <v>957</v>
      </c>
      <c r="BL121" s="111"/>
      <c r="BM121" s="90" t="s">
        <v>958</v>
      </c>
      <c r="BN121" s="100" t="s">
        <v>266</v>
      </c>
      <c r="BO121" s="90" t="s">
        <v>276</v>
      </c>
      <c r="BP121" s="100" t="s">
        <v>277</v>
      </c>
      <c r="BQ121" s="100" t="s">
        <v>687</v>
      </c>
      <c r="BR121" s="90"/>
      <c r="BS121" s="100"/>
      <c r="BT121" s="100"/>
      <c r="BU121" s="100"/>
      <c r="BV121" s="100"/>
      <c r="BW121" s="100"/>
      <c r="BX121" s="100"/>
      <c r="BY121" s="100"/>
      <c r="BZ121" s="100"/>
      <c r="CA121" s="100"/>
      <c r="CB121" s="100"/>
    </row>
    <row r="122" s="77" customFormat="1" ht="38.1" hidden="1" customHeight="1" spans="1:80">
      <c r="A122" s="97" t="s">
        <v>959</v>
      </c>
      <c r="B122" s="98"/>
      <c r="C122" s="99"/>
      <c r="D122" s="99"/>
      <c r="E122" s="99"/>
      <c r="F122" s="99"/>
      <c r="G122" s="98"/>
      <c r="H122" s="99"/>
      <c r="I122" s="99"/>
      <c r="J122" s="119"/>
      <c r="K122" s="120"/>
      <c r="L122" s="121"/>
      <c r="M122" s="121">
        <f>SUM(M123+M136+M177)</f>
        <v>1255153.72</v>
      </c>
      <c r="N122" s="121">
        <f t="shared" ref="N122:BI122" si="27">SUM(N123+N136+N177)</f>
        <v>7252.88</v>
      </c>
      <c r="O122" s="121">
        <f t="shared" si="27"/>
        <v>111969.43</v>
      </c>
      <c r="P122" s="121">
        <f t="shared" si="27"/>
        <v>37962.38</v>
      </c>
      <c r="Q122" s="121">
        <f t="shared" si="27"/>
        <v>0</v>
      </c>
      <c r="R122" s="121">
        <f t="shared" si="27"/>
        <v>0</v>
      </c>
      <c r="S122" s="121">
        <f t="shared" si="27"/>
        <v>112158.46</v>
      </c>
      <c r="T122" s="121">
        <f t="shared" si="27"/>
        <v>0</v>
      </c>
      <c r="U122" s="121">
        <f t="shared" si="27"/>
        <v>337895.31</v>
      </c>
      <c r="V122" s="121">
        <f t="shared" si="27"/>
        <v>0</v>
      </c>
      <c r="W122" s="121">
        <f t="shared" si="27"/>
        <v>0</v>
      </c>
      <c r="X122" s="121">
        <f t="shared" si="27"/>
        <v>0</v>
      </c>
      <c r="Y122" s="121">
        <f t="shared" si="27"/>
        <v>0</v>
      </c>
      <c r="Z122" s="121">
        <f t="shared" si="27"/>
        <v>208</v>
      </c>
      <c r="AA122" s="121">
        <f t="shared" si="27"/>
        <v>372</v>
      </c>
      <c r="AB122" s="121">
        <f t="shared" si="27"/>
        <v>803.92</v>
      </c>
      <c r="AC122" s="121">
        <f t="shared" si="27"/>
        <v>308</v>
      </c>
      <c r="AD122" s="121">
        <f t="shared" si="27"/>
        <v>250.89</v>
      </c>
      <c r="AE122" s="121">
        <f t="shared" si="27"/>
        <v>3</v>
      </c>
      <c r="AF122" s="121">
        <f t="shared" si="27"/>
        <v>0</v>
      </c>
      <c r="AG122" s="121">
        <f t="shared" si="27"/>
        <v>0</v>
      </c>
      <c r="AH122" s="121">
        <f t="shared" si="27"/>
        <v>0</v>
      </c>
      <c r="AI122" s="121">
        <f t="shared" si="27"/>
        <v>0</v>
      </c>
      <c r="AJ122" s="121">
        <f t="shared" si="27"/>
        <v>0</v>
      </c>
      <c r="AK122" s="121">
        <f t="shared" si="27"/>
        <v>0</v>
      </c>
      <c r="AL122" s="121">
        <f t="shared" si="27"/>
        <v>0</v>
      </c>
      <c r="AM122" s="121">
        <f t="shared" si="27"/>
        <v>12346.45</v>
      </c>
      <c r="AN122" s="121">
        <f t="shared" si="27"/>
        <v>3397.076</v>
      </c>
      <c r="AO122" s="121">
        <f t="shared" si="27"/>
        <v>0</v>
      </c>
      <c r="AP122" s="121">
        <f t="shared" si="27"/>
        <v>0</v>
      </c>
      <c r="AQ122" s="121">
        <f t="shared" si="27"/>
        <v>0</v>
      </c>
      <c r="AR122" s="121">
        <f t="shared" si="27"/>
        <v>0</v>
      </c>
      <c r="AS122" s="121">
        <f t="shared" si="27"/>
        <v>15743.526</v>
      </c>
      <c r="AT122" s="121">
        <f t="shared" si="27"/>
        <v>22654.226</v>
      </c>
      <c r="AU122" s="121">
        <f t="shared" si="27"/>
        <v>38547.756</v>
      </c>
      <c r="AV122" s="121">
        <f t="shared" si="27"/>
        <v>15940.91</v>
      </c>
      <c r="AW122" s="121">
        <f t="shared" si="27"/>
        <v>54488.666</v>
      </c>
      <c r="AX122" s="121">
        <f t="shared" si="27"/>
        <v>23019.34</v>
      </c>
      <c r="AY122" s="121">
        <f t="shared" si="27"/>
        <v>77505.006</v>
      </c>
      <c r="AZ122" s="121">
        <f t="shared" si="27"/>
        <v>15402.3508</v>
      </c>
      <c r="BA122" s="121">
        <f t="shared" si="27"/>
        <v>92907.3568</v>
      </c>
      <c r="BB122" s="121">
        <f t="shared" si="27"/>
        <v>15491.3812</v>
      </c>
      <c r="BC122" s="121">
        <f t="shared" si="27"/>
        <v>108147.738</v>
      </c>
      <c r="BD122" s="121">
        <f t="shared" si="27"/>
        <v>28684.462</v>
      </c>
      <c r="BE122" s="121">
        <f t="shared" si="27"/>
        <v>136832.2</v>
      </c>
      <c r="BF122" s="121">
        <f t="shared" si="27"/>
        <v>20039.43</v>
      </c>
      <c r="BG122" s="121">
        <f t="shared" si="27"/>
        <v>156871.63</v>
      </c>
      <c r="BH122" s="121">
        <f t="shared" si="27"/>
        <v>25675.854</v>
      </c>
      <c r="BI122" s="121">
        <f t="shared" si="27"/>
        <v>182547.484</v>
      </c>
      <c r="BJ122" s="200">
        <f t="shared" si="26"/>
        <v>0.540248646836797</v>
      </c>
      <c r="BK122" s="120"/>
      <c r="BL122" s="120"/>
      <c r="BM122" s="121"/>
      <c r="BN122" s="121"/>
      <c r="BO122" s="121"/>
      <c r="BP122" s="121"/>
      <c r="BQ122" s="121"/>
      <c r="BR122" s="121"/>
      <c r="BS122" s="121"/>
      <c r="BT122" s="121"/>
      <c r="BU122" s="121"/>
      <c r="BV122" s="121"/>
      <c r="BW122" s="121"/>
      <c r="BX122" s="121"/>
      <c r="BY122" s="121"/>
      <c r="BZ122" s="121"/>
      <c r="CA122" s="121"/>
      <c r="CB122" s="121"/>
    </row>
    <row r="123" s="77" customFormat="1" ht="38.1" hidden="1" customHeight="1" spans="1:80">
      <c r="A123" s="97" t="s">
        <v>960</v>
      </c>
      <c r="B123" s="98"/>
      <c r="C123" s="99"/>
      <c r="D123" s="99"/>
      <c r="E123" s="99"/>
      <c r="F123" s="99"/>
      <c r="G123" s="98"/>
      <c r="H123" s="99"/>
      <c r="I123" s="99"/>
      <c r="J123" s="119"/>
      <c r="K123" s="120"/>
      <c r="L123" s="121"/>
      <c r="M123" s="121">
        <f>SUM(M124:M135)</f>
        <v>239358.04</v>
      </c>
      <c r="N123" s="121">
        <f t="shared" ref="N123:BI123" si="28">SUM(N124:N135)</f>
        <v>0</v>
      </c>
      <c r="O123" s="121">
        <f t="shared" si="28"/>
        <v>27058.04</v>
      </c>
      <c r="P123" s="121">
        <f t="shared" si="28"/>
        <v>0</v>
      </c>
      <c r="Q123" s="121">
        <f t="shared" si="28"/>
        <v>0</v>
      </c>
      <c r="R123" s="121">
        <f t="shared" si="28"/>
        <v>0</v>
      </c>
      <c r="S123" s="121">
        <f t="shared" si="28"/>
        <v>107350</v>
      </c>
      <c r="T123" s="121">
        <f t="shared" si="28"/>
        <v>0</v>
      </c>
      <c r="U123" s="121">
        <f t="shared" si="28"/>
        <v>130208.04</v>
      </c>
      <c r="V123" s="121">
        <f t="shared" si="28"/>
        <v>0</v>
      </c>
      <c r="W123" s="121">
        <f t="shared" si="28"/>
        <v>0</v>
      </c>
      <c r="X123" s="121">
        <f t="shared" si="28"/>
        <v>0</v>
      </c>
      <c r="Y123" s="121">
        <f t="shared" si="28"/>
        <v>0</v>
      </c>
      <c r="Z123" s="121">
        <f t="shared" si="28"/>
        <v>0</v>
      </c>
      <c r="AA123" s="121">
        <f t="shared" si="28"/>
        <v>54</v>
      </c>
      <c r="AB123" s="121">
        <f t="shared" si="28"/>
        <v>486.92</v>
      </c>
      <c r="AC123" s="121">
        <f t="shared" si="28"/>
        <v>98</v>
      </c>
      <c r="AD123" s="121">
        <f t="shared" si="28"/>
        <v>172.39</v>
      </c>
      <c r="AE123" s="121">
        <f t="shared" si="28"/>
        <v>0</v>
      </c>
      <c r="AF123" s="121">
        <f t="shared" si="28"/>
        <v>0</v>
      </c>
      <c r="AG123" s="121">
        <f t="shared" si="28"/>
        <v>0</v>
      </c>
      <c r="AH123" s="121">
        <f t="shared" si="28"/>
        <v>0</v>
      </c>
      <c r="AI123" s="121">
        <f t="shared" si="28"/>
        <v>0</v>
      </c>
      <c r="AJ123" s="121">
        <f t="shared" si="28"/>
        <v>0</v>
      </c>
      <c r="AK123" s="121">
        <f t="shared" si="28"/>
        <v>0</v>
      </c>
      <c r="AL123" s="121">
        <f t="shared" si="28"/>
        <v>0</v>
      </c>
      <c r="AM123" s="121">
        <f t="shared" si="28"/>
        <v>11396.45</v>
      </c>
      <c r="AN123" s="121">
        <f t="shared" si="28"/>
        <v>1568.18</v>
      </c>
      <c r="AO123" s="121">
        <f t="shared" si="28"/>
        <v>0</v>
      </c>
      <c r="AP123" s="121">
        <f t="shared" si="28"/>
        <v>0</v>
      </c>
      <c r="AQ123" s="121">
        <f t="shared" si="28"/>
        <v>0</v>
      </c>
      <c r="AR123" s="121">
        <f t="shared" si="28"/>
        <v>0</v>
      </c>
      <c r="AS123" s="121">
        <f t="shared" si="28"/>
        <v>12964.63</v>
      </c>
      <c r="AT123" s="121">
        <f t="shared" si="28"/>
        <v>19717.726</v>
      </c>
      <c r="AU123" s="121">
        <f t="shared" si="28"/>
        <v>32682.356</v>
      </c>
      <c r="AV123" s="121">
        <f t="shared" si="28"/>
        <v>9645</v>
      </c>
      <c r="AW123" s="121">
        <f t="shared" si="28"/>
        <v>42327.356</v>
      </c>
      <c r="AX123" s="121">
        <f t="shared" si="28"/>
        <v>10573</v>
      </c>
      <c r="AY123" s="121">
        <f t="shared" si="28"/>
        <v>52897.356</v>
      </c>
      <c r="AZ123" s="121">
        <f t="shared" si="28"/>
        <v>10591.1808</v>
      </c>
      <c r="BA123" s="121">
        <f t="shared" si="28"/>
        <v>63488.5368</v>
      </c>
      <c r="BB123" s="121">
        <f t="shared" si="28"/>
        <v>10457.2712</v>
      </c>
      <c r="BC123" s="121">
        <f t="shared" si="28"/>
        <v>73945.808</v>
      </c>
      <c r="BD123" s="121">
        <f t="shared" si="28"/>
        <v>10839.452</v>
      </c>
      <c r="BE123" s="121">
        <f t="shared" si="28"/>
        <v>84785.26</v>
      </c>
      <c r="BF123" s="121">
        <f t="shared" si="28"/>
        <v>9600</v>
      </c>
      <c r="BG123" s="121">
        <f t="shared" si="28"/>
        <v>94385.26</v>
      </c>
      <c r="BH123" s="121">
        <f t="shared" si="28"/>
        <v>12106.904</v>
      </c>
      <c r="BI123" s="121">
        <f t="shared" si="28"/>
        <v>106492.164</v>
      </c>
      <c r="BJ123" s="200">
        <f t="shared" si="26"/>
        <v>0.817861661998752</v>
      </c>
      <c r="BK123" s="120"/>
      <c r="BL123" s="120"/>
      <c r="BM123" s="121"/>
      <c r="BN123" s="121"/>
      <c r="BO123" s="121"/>
      <c r="BP123" s="121"/>
      <c r="BQ123" s="121"/>
      <c r="BR123" s="121"/>
      <c r="BS123" s="121"/>
      <c r="BT123" s="121"/>
      <c r="BU123" s="121"/>
      <c r="BV123" s="121"/>
      <c r="BW123" s="121"/>
      <c r="BX123" s="121"/>
      <c r="BY123" s="121"/>
      <c r="BZ123" s="121"/>
      <c r="CA123" s="121"/>
      <c r="CB123" s="121"/>
    </row>
    <row r="124" ht="74" customHeight="1" spans="1:80">
      <c r="A124" s="100">
        <v>30</v>
      </c>
      <c r="B124" s="91" t="s">
        <v>961</v>
      </c>
      <c r="C124" s="102"/>
      <c r="D124" s="102"/>
      <c r="E124" s="102"/>
      <c r="F124" s="102"/>
      <c r="G124" s="90" t="s">
        <v>962</v>
      </c>
      <c r="H124" s="90" t="s">
        <v>962</v>
      </c>
      <c r="I124" s="90" t="s">
        <v>85</v>
      </c>
      <c r="J124" s="100" t="s">
        <v>190</v>
      </c>
      <c r="K124" s="91" t="s">
        <v>963</v>
      </c>
      <c r="L124" s="90" t="s">
        <v>289</v>
      </c>
      <c r="M124" s="100">
        <v>1909.04</v>
      </c>
      <c r="N124" s="100"/>
      <c r="O124" s="100">
        <v>1909.04</v>
      </c>
      <c r="P124" s="100"/>
      <c r="Q124" s="100"/>
      <c r="R124" s="100"/>
      <c r="S124" s="100"/>
      <c r="T124" s="100"/>
      <c r="U124" s="100">
        <v>1909.04</v>
      </c>
      <c r="V124" s="90" t="s">
        <v>964</v>
      </c>
      <c r="W124" s="90" t="s">
        <v>965</v>
      </c>
      <c r="X124" s="90" t="s">
        <v>966</v>
      </c>
      <c r="Y124" s="90" t="s">
        <v>967</v>
      </c>
      <c r="Z124" s="154"/>
      <c r="AA124" s="153">
        <v>10</v>
      </c>
      <c r="AB124" s="158"/>
      <c r="AC124" s="158"/>
      <c r="AD124" s="158"/>
      <c r="AE124" s="158"/>
      <c r="AF124" s="155"/>
      <c r="AG124" s="155"/>
      <c r="AH124" s="158" t="s">
        <v>92</v>
      </c>
      <c r="AI124" s="154" t="s">
        <v>968</v>
      </c>
      <c r="AJ124" s="154" t="s">
        <v>969</v>
      </c>
      <c r="AK124" s="154" t="s">
        <v>970</v>
      </c>
      <c r="AL124" s="158" t="s">
        <v>970</v>
      </c>
      <c r="AM124" s="158">
        <v>95.45</v>
      </c>
      <c r="AN124" s="158">
        <v>38.18</v>
      </c>
      <c r="AO124" s="158"/>
      <c r="AP124" s="158" t="s">
        <v>971</v>
      </c>
      <c r="AQ124" s="158" t="s">
        <v>107</v>
      </c>
      <c r="AR124" s="158"/>
      <c r="AS124" s="158">
        <v>133.63</v>
      </c>
      <c r="AT124" s="158">
        <v>152.726</v>
      </c>
      <c r="AU124" s="158">
        <v>286.356</v>
      </c>
      <c r="AV124" s="158">
        <v>0</v>
      </c>
      <c r="AW124" s="158">
        <v>286.356</v>
      </c>
      <c r="AX124" s="158">
        <v>0</v>
      </c>
      <c r="AY124" s="100">
        <v>283.356</v>
      </c>
      <c r="AZ124" s="100">
        <v>41.1808</v>
      </c>
      <c r="BA124" s="100">
        <v>324.5368</v>
      </c>
      <c r="BB124" s="100">
        <f>BC124-BA124</f>
        <v>57.2712</v>
      </c>
      <c r="BC124" s="100">
        <v>381.808</v>
      </c>
      <c r="BD124" s="100">
        <f>BE124-BC124</f>
        <v>95.452</v>
      </c>
      <c r="BE124" s="100">
        <v>477.26</v>
      </c>
      <c r="BF124" s="100">
        <v>0</v>
      </c>
      <c r="BG124" s="100">
        <v>477.26</v>
      </c>
      <c r="BH124" s="100">
        <f>BI124-BG124</f>
        <v>190.904</v>
      </c>
      <c r="BI124" s="269">
        <v>668.164</v>
      </c>
      <c r="BJ124" s="204">
        <f t="shared" si="26"/>
        <v>0.35</v>
      </c>
      <c r="BK124" s="270" t="s">
        <v>972</v>
      </c>
      <c r="BL124" s="111" t="s">
        <v>158</v>
      </c>
      <c r="BM124" s="100" t="s">
        <v>973</v>
      </c>
      <c r="BN124" s="100" t="s">
        <v>973</v>
      </c>
      <c r="BO124" s="90" t="s">
        <v>111</v>
      </c>
      <c r="BP124" s="100" t="s">
        <v>974</v>
      </c>
      <c r="BQ124" s="100" t="s">
        <v>975</v>
      </c>
      <c r="BR124" s="90" t="s">
        <v>114</v>
      </c>
      <c r="BS124" s="100"/>
      <c r="BT124" s="100"/>
      <c r="BU124" s="100"/>
      <c r="BV124" s="100"/>
      <c r="BW124" s="100"/>
      <c r="BX124" s="100"/>
      <c r="BY124" s="100"/>
      <c r="BZ124" s="100"/>
      <c r="CA124" s="100"/>
      <c r="CB124" s="90" t="s">
        <v>114</v>
      </c>
    </row>
    <row r="125" s="72" customFormat="1" ht="97" hidden="1" customHeight="1" spans="1:81">
      <c r="A125" s="100">
        <f t="shared" ref="A125:A135" si="29">ROW()-18</f>
        <v>107</v>
      </c>
      <c r="B125" s="91" t="s">
        <v>976</v>
      </c>
      <c r="C125" s="102"/>
      <c r="D125" s="102"/>
      <c r="E125" s="102"/>
      <c r="F125" s="102"/>
      <c r="G125" s="90" t="s">
        <v>962</v>
      </c>
      <c r="H125" s="90" t="s">
        <v>977</v>
      </c>
      <c r="I125" s="90" t="s">
        <v>85</v>
      </c>
      <c r="J125" s="90" t="s">
        <v>373</v>
      </c>
      <c r="K125" s="91" t="s">
        <v>978</v>
      </c>
      <c r="L125" s="125" t="s">
        <v>979</v>
      </c>
      <c r="M125" s="90">
        <v>130000</v>
      </c>
      <c r="N125" s="100"/>
      <c r="O125" s="100"/>
      <c r="P125" s="90"/>
      <c r="Q125" s="100"/>
      <c r="R125" s="100"/>
      <c r="S125" s="221">
        <v>42500</v>
      </c>
      <c r="T125" s="100"/>
      <c r="U125" s="100">
        <v>87500</v>
      </c>
      <c r="V125" s="90" t="s">
        <v>980</v>
      </c>
      <c r="W125" s="243" t="s">
        <v>981</v>
      </c>
      <c r="X125" s="90" t="s">
        <v>982</v>
      </c>
      <c r="Y125" s="90" t="s">
        <v>983</v>
      </c>
      <c r="Z125" s="254"/>
      <c r="AA125" s="154"/>
      <c r="AB125" s="154">
        <v>90</v>
      </c>
      <c r="AC125" s="158"/>
      <c r="AD125" s="158"/>
      <c r="AE125" s="158"/>
      <c r="AF125" s="155"/>
      <c r="AG125" s="155"/>
      <c r="AH125" s="158" t="s">
        <v>92</v>
      </c>
      <c r="AI125" s="158" t="s">
        <v>92</v>
      </c>
      <c r="AJ125" s="158" t="s">
        <v>92</v>
      </c>
      <c r="AK125" s="158" t="s">
        <v>92</v>
      </c>
      <c r="AL125" s="154" t="s">
        <v>984</v>
      </c>
      <c r="AM125" s="154">
        <v>8000</v>
      </c>
      <c r="AN125" s="154">
        <v>500</v>
      </c>
      <c r="AO125" s="154"/>
      <c r="AP125" s="154"/>
      <c r="AQ125" s="154"/>
      <c r="AR125" s="154"/>
      <c r="AS125" s="154">
        <v>8500</v>
      </c>
      <c r="AT125" s="158">
        <v>13375</v>
      </c>
      <c r="AU125" s="154">
        <v>21875</v>
      </c>
      <c r="AV125" s="154">
        <v>7325</v>
      </c>
      <c r="AW125" s="154">
        <v>29200</v>
      </c>
      <c r="AX125" s="154">
        <v>7300</v>
      </c>
      <c r="AY125" s="154">
        <v>36500</v>
      </c>
      <c r="AZ125" s="100">
        <v>7250</v>
      </c>
      <c r="BA125" s="154">
        <v>43750</v>
      </c>
      <c r="BB125" s="154">
        <v>7450</v>
      </c>
      <c r="BC125" s="154">
        <v>51200</v>
      </c>
      <c r="BD125" s="154">
        <v>7200</v>
      </c>
      <c r="BE125" s="154">
        <v>58400</v>
      </c>
      <c r="BF125" s="154">
        <v>7300</v>
      </c>
      <c r="BG125" s="90">
        <v>65700</v>
      </c>
      <c r="BH125" s="90">
        <v>7250</v>
      </c>
      <c r="BI125" s="90">
        <v>72950</v>
      </c>
      <c r="BJ125" s="204">
        <f t="shared" si="26"/>
        <v>0.833714285714286</v>
      </c>
      <c r="BK125" s="91" t="s">
        <v>985</v>
      </c>
      <c r="BL125" s="91"/>
      <c r="BM125" s="90" t="s">
        <v>986</v>
      </c>
      <c r="BN125" s="224" t="s">
        <v>987</v>
      </c>
      <c r="BO125" s="125" t="s">
        <v>788</v>
      </c>
      <c r="BP125" s="224" t="s">
        <v>988</v>
      </c>
      <c r="BQ125" s="100" t="s">
        <v>989</v>
      </c>
      <c r="BR125" s="234" t="s">
        <v>813</v>
      </c>
      <c r="BS125" s="100"/>
      <c r="BT125" s="100"/>
      <c r="BU125" s="100"/>
      <c r="BV125" s="100"/>
      <c r="BW125" s="100"/>
      <c r="BX125" s="100"/>
      <c r="BY125" s="100"/>
      <c r="BZ125" s="100"/>
      <c r="CA125" s="100"/>
      <c r="CB125" s="224" t="s">
        <v>987</v>
      </c>
      <c r="CC125" s="74"/>
    </row>
    <row r="126" s="72" customFormat="1" ht="66" hidden="1" customHeight="1" spans="1:81">
      <c r="A126" s="100">
        <f t="shared" si="29"/>
        <v>108</v>
      </c>
      <c r="B126" s="91" t="s">
        <v>990</v>
      </c>
      <c r="C126" s="102"/>
      <c r="D126" s="102"/>
      <c r="E126" s="102"/>
      <c r="F126" s="102"/>
      <c r="G126" s="90" t="s">
        <v>962</v>
      </c>
      <c r="H126" s="90" t="s">
        <v>977</v>
      </c>
      <c r="I126" s="90" t="s">
        <v>85</v>
      </c>
      <c r="J126" s="90" t="s">
        <v>373</v>
      </c>
      <c r="K126" s="91" t="s">
        <v>991</v>
      </c>
      <c r="L126" s="125" t="s">
        <v>992</v>
      </c>
      <c r="M126" s="125">
        <v>37000</v>
      </c>
      <c r="N126" s="100"/>
      <c r="O126" s="100"/>
      <c r="P126" s="90"/>
      <c r="Q126" s="100"/>
      <c r="R126" s="100"/>
      <c r="S126" s="244">
        <v>22000</v>
      </c>
      <c r="T126" s="100"/>
      <c r="U126" s="245">
        <v>15000</v>
      </c>
      <c r="V126" s="245" t="s">
        <v>993</v>
      </c>
      <c r="W126" s="243" t="s">
        <v>994</v>
      </c>
      <c r="X126" s="90" t="s">
        <v>995</v>
      </c>
      <c r="Y126" s="90" t="s">
        <v>996</v>
      </c>
      <c r="Z126" s="254"/>
      <c r="AA126" s="154"/>
      <c r="AB126" s="154">
        <v>33</v>
      </c>
      <c r="AC126" s="158"/>
      <c r="AD126" s="158"/>
      <c r="AE126" s="158"/>
      <c r="AF126" s="155"/>
      <c r="AG126" s="155"/>
      <c r="AH126" s="154" t="s">
        <v>92</v>
      </c>
      <c r="AI126" s="154" t="s">
        <v>92</v>
      </c>
      <c r="AJ126" s="154" t="s">
        <v>92</v>
      </c>
      <c r="AK126" s="154" t="s">
        <v>92</v>
      </c>
      <c r="AL126" s="154" t="s">
        <v>984</v>
      </c>
      <c r="AM126" s="158">
        <v>600</v>
      </c>
      <c r="AN126" s="158">
        <v>200</v>
      </c>
      <c r="AO126" s="158"/>
      <c r="AP126" s="158"/>
      <c r="AQ126" s="158"/>
      <c r="AR126" s="158"/>
      <c r="AS126" s="158">
        <v>800</v>
      </c>
      <c r="AT126" s="158">
        <v>2960</v>
      </c>
      <c r="AU126" s="158">
        <v>3760</v>
      </c>
      <c r="AV126" s="158">
        <v>1340</v>
      </c>
      <c r="AW126" s="158">
        <v>5100</v>
      </c>
      <c r="AX126" s="158">
        <v>1200</v>
      </c>
      <c r="AY126" s="158">
        <v>6300</v>
      </c>
      <c r="AZ126" s="100">
        <v>1200</v>
      </c>
      <c r="BA126" s="158">
        <v>7500</v>
      </c>
      <c r="BB126" s="158">
        <v>1250</v>
      </c>
      <c r="BC126" s="158">
        <v>8750</v>
      </c>
      <c r="BD126" s="158">
        <v>1350</v>
      </c>
      <c r="BE126" s="158">
        <v>10100</v>
      </c>
      <c r="BF126" s="158">
        <v>1150</v>
      </c>
      <c r="BG126" s="100">
        <v>11250</v>
      </c>
      <c r="BH126" s="100">
        <v>1250</v>
      </c>
      <c r="BI126" s="100">
        <v>12500</v>
      </c>
      <c r="BJ126" s="204">
        <f t="shared" si="26"/>
        <v>0.833333333333333</v>
      </c>
      <c r="BK126" s="91" t="s">
        <v>997</v>
      </c>
      <c r="BL126" s="91"/>
      <c r="BM126" s="90" t="s">
        <v>998</v>
      </c>
      <c r="BN126" s="224" t="s">
        <v>987</v>
      </c>
      <c r="BO126" s="125" t="s">
        <v>788</v>
      </c>
      <c r="BP126" s="224" t="s">
        <v>988</v>
      </c>
      <c r="BQ126" s="100" t="s">
        <v>989</v>
      </c>
      <c r="BR126" s="234" t="s">
        <v>813</v>
      </c>
      <c r="BS126" s="100"/>
      <c r="BT126" s="100"/>
      <c r="BU126" s="100"/>
      <c r="BV126" s="100"/>
      <c r="BW126" s="100"/>
      <c r="BX126" s="100"/>
      <c r="BY126" s="100"/>
      <c r="BZ126" s="100"/>
      <c r="CA126" s="100"/>
      <c r="CB126" s="224" t="s">
        <v>987</v>
      </c>
      <c r="CC126" s="74"/>
    </row>
    <row r="127" s="72" customFormat="1" ht="71.25" hidden="1" customHeight="1" spans="1:81">
      <c r="A127" s="100">
        <f t="shared" si="29"/>
        <v>109</v>
      </c>
      <c r="B127" s="91" t="s">
        <v>999</v>
      </c>
      <c r="C127" s="102"/>
      <c r="D127" s="102"/>
      <c r="E127" s="102"/>
      <c r="F127" s="102"/>
      <c r="G127" s="90" t="s">
        <v>962</v>
      </c>
      <c r="H127" s="90" t="s">
        <v>977</v>
      </c>
      <c r="I127" s="90" t="s">
        <v>85</v>
      </c>
      <c r="J127" s="237" t="s">
        <v>373</v>
      </c>
      <c r="K127" s="238" t="s">
        <v>1000</v>
      </c>
      <c r="L127" s="133" t="s">
        <v>1001</v>
      </c>
      <c r="M127" s="237">
        <v>18000</v>
      </c>
      <c r="N127" s="100"/>
      <c r="O127" s="100"/>
      <c r="P127" s="237"/>
      <c r="Q127" s="100"/>
      <c r="R127" s="100"/>
      <c r="S127" s="237">
        <v>5000</v>
      </c>
      <c r="T127" s="100"/>
      <c r="U127" s="246">
        <v>8000</v>
      </c>
      <c r="V127" s="90" t="s">
        <v>1002</v>
      </c>
      <c r="W127" s="243" t="s">
        <v>1003</v>
      </c>
      <c r="X127" s="90" t="s">
        <v>1004</v>
      </c>
      <c r="Y127" s="237" t="s">
        <v>1005</v>
      </c>
      <c r="Z127" s="254"/>
      <c r="AA127" s="154"/>
      <c r="AB127" s="255">
        <v>41.8</v>
      </c>
      <c r="AC127" s="158"/>
      <c r="AD127" s="158"/>
      <c r="AE127" s="158"/>
      <c r="AF127" s="155"/>
      <c r="AG127" s="155"/>
      <c r="AH127" s="158" t="s">
        <v>92</v>
      </c>
      <c r="AI127" s="158" t="s">
        <v>92</v>
      </c>
      <c r="AJ127" s="158" t="s">
        <v>92</v>
      </c>
      <c r="AK127" s="158" t="s">
        <v>92</v>
      </c>
      <c r="AL127" s="158" t="s">
        <v>182</v>
      </c>
      <c r="AM127" s="158">
        <v>200</v>
      </c>
      <c r="AN127" s="158">
        <v>50</v>
      </c>
      <c r="AO127" s="158"/>
      <c r="AP127" s="158"/>
      <c r="AQ127" s="158"/>
      <c r="AR127" s="158"/>
      <c r="AS127" s="158">
        <v>250</v>
      </c>
      <c r="AT127" s="158">
        <v>2250</v>
      </c>
      <c r="AU127" s="158">
        <v>2500</v>
      </c>
      <c r="AV127" s="158">
        <v>200</v>
      </c>
      <c r="AW127" s="158">
        <v>2700</v>
      </c>
      <c r="AX127" s="158">
        <v>700</v>
      </c>
      <c r="AY127" s="158">
        <v>3400</v>
      </c>
      <c r="AZ127" s="158">
        <v>600</v>
      </c>
      <c r="BA127" s="158">
        <v>4000</v>
      </c>
      <c r="BB127" s="158">
        <v>700</v>
      </c>
      <c r="BC127" s="158">
        <v>4700</v>
      </c>
      <c r="BD127" s="158">
        <v>650</v>
      </c>
      <c r="BE127" s="158">
        <v>5350</v>
      </c>
      <c r="BF127" s="158">
        <v>650</v>
      </c>
      <c r="BG127" s="100">
        <v>6000</v>
      </c>
      <c r="BH127" s="100">
        <v>800</v>
      </c>
      <c r="BI127" s="100">
        <v>6800</v>
      </c>
      <c r="BJ127" s="204">
        <f t="shared" si="26"/>
        <v>0.85</v>
      </c>
      <c r="BK127" s="91" t="s">
        <v>1006</v>
      </c>
      <c r="BL127" s="91"/>
      <c r="BM127" s="244" t="s">
        <v>1007</v>
      </c>
      <c r="BN127" s="90" t="s">
        <v>987</v>
      </c>
      <c r="BO127" s="125" t="s">
        <v>788</v>
      </c>
      <c r="BP127" s="224" t="s">
        <v>988</v>
      </c>
      <c r="BQ127" s="100" t="s">
        <v>989</v>
      </c>
      <c r="BR127" s="90" t="s">
        <v>800</v>
      </c>
      <c r="BS127" s="100"/>
      <c r="BT127" s="100"/>
      <c r="BU127" s="100"/>
      <c r="BV127" s="100"/>
      <c r="BW127" s="100"/>
      <c r="BX127" s="100"/>
      <c r="BY127" s="100"/>
      <c r="BZ127" s="100"/>
      <c r="CA127" s="100"/>
      <c r="CB127" s="224" t="s">
        <v>987</v>
      </c>
      <c r="CC127" s="74"/>
    </row>
    <row r="128" ht="95" hidden="1" customHeight="1" spans="1:80">
      <c r="A128" s="100">
        <f t="shared" si="29"/>
        <v>110</v>
      </c>
      <c r="B128" s="104" t="s">
        <v>1008</v>
      </c>
      <c r="C128" s="102"/>
      <c r="D128" s="102"/>
      <c r="E128" s="102"/>
      <c r="F128" s="102"/>
      <c r="G128" s="90" t="s">
        <v>962</v>
      </c>
      <c r="H128" s="90" t="s">
        <v>962</v>
      </c>
      <c r="I128" s="90" t="s">
        <v>85</v>
      </c>
      <c r="J128" s="126" t="s">
        <v>780</v>
      </c>
      <c r="K128" s="110" t="s">
        <v>1009</v>
      </c>
      <c r="L128" s="126" t="s">
        <v>1010</v>
      </c>
      <c r="M128" s="239">
        <v>4543</v>
      </c>
      <c r="N128" s="100"/>
      <c r="O128" s="100">
        <v>5043</v>
      </c>
      <c r="P128" s="100"/>
      <c r="Q128" s="100"/>
      <c r="R128" s="100"/>
      <c r="S128" s="126">
        <v>500</v>
      </c>
      <c r="T128" s="100"/>
      <c r="U128" s="126">
        <v>4543</v>
      </c>
      <c r="V128" s="110" t="s">
        <v>1011</v>
      </c>
      <c r="W128" s="110" t="s">
        <v>1012</v>
      </c>
      <c r="X128" s="110" t="s">
        <v>1013</v>
      </c>
      <c r="Y128" s="110" t="s">
        <v>1014</v>
      </c>
      <c r="Z128" s="153"/>
      <c r="AA128" s="153">
        <v>12</v>
      </c>
      <c r="AB128" s="158"/>
      <c r="AC128" s="158"/>
      <c r="AD128" s="158"/>
      <c r="AE128" s="158"/>
      <c r="AF128" s="155"/>
      <c r="AG128" s="155"/>
      <c r="AH128" s="158" t="s">
        <v>92</v>
      </c>
      <c r="AI128" s="154" t="s">
        <v>1015</v>
      </c>
      <c r="AJ128" s="154" t="s">
        <v>1016</v>
      </c>
      <c r="AK128" s="154" t="s">
        <v>1017</v>
      </c>
      <c r="AL128" s="154" t="s">
        <v>1018</v>
      </c>
      <c r="AM128" s="158">
        <v>50</v>
      </c>
      <c r="AN128" s="158">
        <v>50</v>
      </c>
      <c r="AO128" s="158"/>
      <c r="AP128" s="158"/>
      <c r="AQ128" s="158" t="s">
        <v>122</v>
      </c>
      <c r="AR128" s="158"/>
      <c r="AS128" s="158">
        <v>100</v>
      </c>
      <c r="AT128" s="158">
        <v>20</v>
      </c>
      <c r="AU128" s="158">
        <v>120</v>
      </c>
      <c r="AV128" s="158">
        <v>100</v>
      </c>
      <c r="AW128" s="158">
        <v>220</v>
      </c>
      <c r="AX128" s="158">
        <v>580</v>
      </c>
      <c r="AY128" s="158">
        <v>800</v>
      </c>
      <c r="AZ128" s="158">
        <v>500</v>
      </c>
      <c r="BA128" s="158">
        <v>1300</v>
      </c>
      <c r="BB128" s="158">
        <v>500</v>
      </c>
      <c r="BC128" s="158">
        <v>1800</v>
      </c>
      <c r="BD128" s="158">
        <v>1244</v>
      </c>
      <c r="BE128" s="158">
        <v>3044</v>
      </c>
      <c r="BF128" s="158">
        <v>400</v>
      </c>
      <c r="BG128" s="100">
        <v>3444</v>
      </c>
      <c r="BH128" s="100">
        <v>356</v>
      </c>
      <c r="BI128" s="100">
        <v>3800</v>
      </c>
      <c r="BJ128" s="204">
        <f t="shared" si="26"/>
        <v>0.836451683909311</v>
      </c>
      <c r="BK128" s="91" t="s">
        <v>1019</v>
      </c>
      <c r="BL128" s="110"/>
      <c r="BM128" s="126" t="s">
        <v>1020</v>
      </c>
      <c r="BN128" s="126" t="s">
        <v>1020</v>
      </c>
      <c r="BO128" s="224" t="s">
        <v>788</v>
      </c>
      <c r="BP128" s="126" t="s">
        <v>1021</v>
      </c>
      <c r="BQ128" s="125" t="s">
        <v>1022</v>
      </c>
      <c r="BR128" s="275" t="s">
        <v>800</v>
      </c>
      <c r="BS128" s="100"/>
      <c r="BT128" s="100"/>
      <c r="BU128" s="100"/>
      <c r="BV128" s="100"/>
      <c r="BW128" s="100"/>
      <c r="BX128" s="100"/>
      <c r="BY128" s="100"/>
      <c r="BZ128" s="100"/>
      <c r="CA128" s="100"/>
      <c r="CB128" s="224" t="s">
        <v>987</v>
      </c>
    </row>
    <row r="129" s="72" customFormat="1" ht="64" hidden="1" customHeight="1" spans="1:80">
      <c r="A129" s="100">
        <f t="shared" si="29"/>
        <v>111</v>
      </c>
      <c r="B129" s="232" t="s">
        <v>1023</v>
      </c>
      <c r="C129" s="102"/>
      <c r="D129" s="102"/>
      <c r="E129" s="102"/>
      <c r="F129" s="102"/>
      <c r="G129" s="90" t="s">
        <v>962</v>
      </c>
      <c r="H129" s="90" t="s">
        <v>962</v>
      </c>
      <c r="I129" s="90" t="s">
        <v>85</v>
      </c>
      <c r="J129" s="135" t="s">
        <v>373</v>
      </c>
      <c r="K129" s="232" t="s">
        <v>1024</v>
      </c>
      <c r="L129" s="135" t="s">
        <v>1025</v>
      </c>
      <c r="M129" s="135">
        <v>3000</v>
      </c>
      <c r="N129" s="133"/>
      <c r="O129" s="133">
        <v>3000</v>
      </c>
      <c r="P129" s="133"/>
      <c r="Q129" s="100"/>
      <c r="R129" s="100"/>
      <c r="S129" s="135">
        <v>2000</v>
      </c>
      <c r="T129" s="100"/>
      <c r="U129" s="135">
        <v>1000</v>
      </c>
      <c r="V129" s="135" t="s">
        <v>1026</v>
      </c>
      <c r="W129" s="135" t="s">
        <v>1027</v>
      </c>
      <c r="X129" s="290"/>
      <c r="Y129" s="290"/>
      <c r="Z129" s="165"/>
      <c r="AA129" s="252">
        <v>4</v>
      </c>
      <c r="AB129" s="252">
        <v>43</v>
      </c>
      <c r="AC129" s="252">
        <v>30</v>
      </c>
      <c r="AD129" s="165"/>
      <c r="AE129" s="165"/>
      <c r="AF129" s="155"/>
      <c r="AG129" s="155"/>
      <c r="AH129" s="252" t="s">
        <v>92</v>
      </c>
      <c r="AI129" s="307" t="s">
        <v>1028</v>
      </c>
      <c r="AJ129" s="308"/>
      <c r="AK129" s="308"/>
      <c r="AL129" s="252" t="s">
        <v>1029</v>
      </c>
      <c r="AM129" s="158">
        <v>800</v>
      </c>
      <c r="AN129" s="158">
        <v>50</v>
      </c>
      <c r="AO129" s="158"/>
      <c r="AP129" s="158"/>
      <c r="AQ129" s="158" t="s">
        <v>1030</v>
      </c>
      <c r="AR129" s="158" t="s">
        <v>168</v>
      </c>
      <c r="AS129" s="158">
        <v>850</v>
      </c>
      <c r="AT129" s="158">
        <v>150</v>
      </c>
      <c r="AU129" s="158">
        <v>1000</v>
      </c>
      <c r="AV129" s="158">
        <v>0</v>
      </c>
      <c r="AW129" s="158">
        <v>1000</v>
      </c>
      <c r="AX129" s="158">
        <v>0</v>
      </c>
      <c r="AY129" s="158">
        <v>1000</v>
      </c>
      <c r="AZ129" s="158">
        <v>0</v>
      </c>
      <c r="BA129" s="158">
        <v>1000</v>
      </c>
      <c r="BB129" s="158">
        <v>0</v>
      </c>
      <c r="BC129" s="158">
        <v>1000</v>
      </c>
      <c r="BD129" s="158">
        <v>0</v>
      </c>
      <c r="BE129" s="158">
        <v>1000</v>
      </c>
      <c r="BF129" s="158">
        <v>0</v>
      </c>
      <c r="BG129" s="100">
        <v>1000</v>
      </c>
      <c r="BH129" s="100">
        <v>0</v>
      </c>
      <c r="BI129" s="100">
        <v>1000</v>
      </c>
      <c r="BJ129" s="204">
        <f>AU129/U129</f>
        <v>1</v>
      </c>
      <c r="BK129" s="91" t="s">
        <v>1031</v>
      </c>
      <c r="BL129" s="111"/>
      <c r="BM129" s="135" t="s">
        <v>1020</v>
      </c>
      <c r="BN129" s="135" t="s">
        <v>1020</v>
      </c>
      <c r="BO129" s="135" t="s">
        <v>1032</v>
      </c>
      <c r="BP129" s="135" t="s">
        <v>1033</v>
      </c>
      <c r="BQ129" s="135" t="s">
        <v>1034</v>
      </c>
      <c r="BR129" s="234" t="s">
        <v>813</v>
      </c>
      <c r="BS129" s="100"/>
      <c r="BT129" s="100"/>
      <c r="BU129" s="100"/>
      <c r="BV129" s="100"/>
      <c r="BW129" s="100"/>
      <c r="BX129" s="100"/>
      <c r="BY129" s="100"/>
      <c r="BZ129" s="100"/>
      <c r="CA129" s="100"/>
      <c r="CB129" s="224" t="s">
        <v>987</v>
      </c>
    </row>
    <row r="130" s="72" customFormat="1" ht="71" hidden="1" customHeight="1" spans="1:80">
      <c r="A130" s="100">
        <f t="shared" si="29"/>
        <v>112</v>
      </c>
      <c r="B130" s="232" t="s">
        <v>1035</v>
      </c>
      <c r="C130" s="102"/>
      <c r="D130" s="102"/>
      <c r="E130" s="102"/>
      <c r="F130" s="102"/>
      <c r="G130" s="90" t="s">
        <v>962</v>
      </c>
      <c r="H130" s="90" t="s">
        <v>962</v>
      </c>
      <c r="I130" s="90" t="s">
        <v>85</v>
      </c>
      <c r="J130" s="135" t="s">
        <v>373</v>
      </c>
      <c r="K130" s="232" t="s">
        <v>1036</v>
      </c>
      <c r="L130" s="135" t="s">
        <v>1037</v>
      </c>
      <c r="M130" s="135">
        <v>25000</v>
      </c>
      <c r="N130" s="133"/>
      <c r="O130" s="133"/>
      <c r="P130" s="133"/>
      <c r="Q130" s="100"/>
      <c r="R130" s="100"/>
      <c r="S130" s="135">
        <v>24000</v>
      </c>
      <c r="T130" s="100"/>
      <c r="U130" s="135">
        <v>1000</v>
      </c>
      <c r="V130" s="135" t="s">
        <v>1038</v>
      </c>
      <c r="W130" s="135"/>
      <c r="X130" s="290"/>
      <c r="Y130" s="290"/>
      <c r="Z130" s="165"/>
      <c r="AA130" s="252">
        <v>3</v>
      </c>
      <c r="AB130" s="296">
        <v>154</v>
      </c>
      <c r="AC130" s="296"/>
      <c r="AD130" s="252">
        <v>122.19</v>
      </c>
      <c r="AE130" s="297"/>
      <c r="AF130" s="155"/>
      <c r="AG130" s="155"/>
      <c r="AH130" s="252" t="s">
        <v>92</v>
      </c>
      <c r="AI130" s="252" t="s">
        <v>92</v>
      </c>
      <c r="AJ130" s="252" t="s">
        <v>92</v>
      </c>
      <c r="AK130" s="252" t="s">
        <v>1039</v>
      </c>
      <c r="AL130" s="252" t="s">
        <v>1040</v>
      </c>
      <c r="AM130" s="158">
        <v>500</v>
      </c>
      <c r="AN130" s="158">
        <v>300</v>
      </c>
      <c r="AO130" s="158"/>
      <c r="AP130" s="158"/>
      <c r="AQ130" s="158" t="s">
        <v>168</v>
      </c>
      <c r="AR130" s="158" t="s">
        <v>168</v>
      </c>
      <c r="AS130" s="158">
        <v>800</v>
      </c>
      <c r="AT130" s="158">
        <v>500</v>
      </c>
      <c r="AU130" s="158">
        <v>1300</v>
      </c>
      <c r="AV130" s="158">
        <v>0</v>
      </c>
      <c r="AW130" s="158">
        <v>1300</v>
      </c>
      <c r="AX130" s="158">
        <v>0</v>
      </c>
      <c r="AY130" s="158">
        <v>1300</v>
      </c>
      <c r="AZ130" s="158">
        <v>0</v>
      </c>
      <c r="BA130" s="158">
        <v>1300</v>
      </c>
      <c r="BB130" s="158">
        <v>0</v>
      </c>
      <c r="BC130" s="158">
        <v>1300</v>
      </c>
      <c r="BD130" s="158">
        <v>0</v>
      </c>
      <c r="BE130" s="158">
        <v>1300</v>
      </c>
      <c r="BF130" s="158">
        <v>0</v>
      </c>
      <c r="BG130" s="100">
        <v>1300</v>
      </c>
      <c r="BH130" s="100">
        <v>0</v>
      </c>
      <c r="BI130" s="100">
        <v>1300</v>
      </c>
      <c r="BJ130" s="204">
        <f>AU130/U130</f>
        <v>1.3</v>
      </c>
      <c r="BK130" s="91" t="s">
        <v>1041</v>
      </c>
      <c r="BL130" s="91"/>
      <c r="BM130" s="135" t="s">
        <v>1020</v>
      </c>
      <c r="BN130" s="135" t="s">
        <v>1020</v>
      </c>
      <c r="BO130" s="135" t="s">
        <v>1032</v>
      </c>
      <c r="BP130" s="135" t="s">
        <v>1033</v>
      </c>
      <c r="BQ130" s="135" t="s">
        <v>1034</v>
      </c>
      <c r="BR130" s="234" t="s">
        <v>813</v>
      </c>
      <c r="BS130" s="100"/>
      <c r="BT130" s="100"/>
      <c r="BU130" s="100"/>
      <c r="BV130" s="100"/>
      <c r="BW130" s="100"/>
      <c r="BX130" s="100"/>
      <c r="BY130" s="100"/>
      <c r="BZ130" s="100"/>
      <c r="CA130" s="100"/>
      <c r="CB130" s="224" t="s">
        <v>813</v>
      </c>
    </row>
    <row r="131" s="72" customFormat="1" ht="89" hidden="1" customHeight="1" spans="1:80">
      <c r="A131" s="100">
        <f t="shared" si="29"/>
        <v>113</v>
      </c>
      <c r="B131" s="232" t="s">
        <v>1042</v>
      </c>
      <c r="C131" s="102"/>
      <c r="D131" s="102"/>
      <c r="E131" s="102"/>
      <c r="F131" s="102"/>
      <c r="G131" s="90" t="s">
        <v>962</v>
      </c>
      <c r="H131" s="90" t="s">
        <v>962</v>
      </c>
      <c r="I131" s="90" t="s">
        <v>85</v>
      </c>
      <c r="J131" s="220" t="s">
        <v>373</v>
      </c>
      <c r="K131" s="108" t="s">
        <v>1043</v>
      </c>
      <c r="L131" s="125" t="s">
        <v>1044</v>
      </c>
      <c r="M131" s="135">
        <v>2800</v>
      </c>
      <c r="N131" s="133"/>
      <c r="O131" s="133"/>
      <c r="P131" s="133"/>
      <c r="Q131" s="100"/>
      <c r="R131" s="100"/>
      <c r="S131" s="135">
        <v>2300</v>
      </c>
      <c r="T131" s="100"/>
      <c r="U131" s="135">
        <v>500</v>
      </c>
      <c r="V131" s="135" t="s">
        <v>1045</v>
      </c>
      <c r="W131" s="135"/>
      <c r="X131" s="290"/>
      <c r="Y131" s="290"/>
      <c r="Z131" s="165"/>
      <c r="AA131" s="252">
        <v>3</v>
      </c>
      <c r="AB131" s="298">
        <v>57.12</v>
      </c>
      <c r="AC131" s="299"/>
      <c r="AD131" s="298">
        <v>50.2</v>
      </c>
      <c r="AE131" s="297"/>
      <c r="AF131" s="155"/>
      <c r="AG131" s="155"/>
      <c r="AH131" s="252" t="s">
        <v>92</v>
      </c>
      <c r="AI131" s="252" t="s">
        <v>92</v>
      </c>
      <c r="AJ131" s="252" t="s">
        <v>92</v>
      </c>
      <c r="AK131" s="252" t="s">
        <v>1039</v>
      </c>
      <c r="AL131" s="252" t="s">
        <v>1040</v>
      </c>
      <c r="AM131" s="158">
        <v>300</v>
      </c>
      <c r="AN131" s="158">
        <v>100</v>
      </c>
      <c r="AO131" s="158"/>
      <c r="AP131" s="158"/>
      <c r="AQ131" s="158" t="s">
        <v>168</v>
      </c>
      <c r="AR131" s="158" t="s">
        <v>168</v>
      </c>
      <c r="AS131" s="158">
        <v>400</v>
      </c>
      <c r="AT131" s="158">
        <v>100</v>
      </c>
      <c r="AU131" s="158">
        <v>500</v>
      </c>
      <c r="AV131" s="158">
        <v>0</v>
      </c>
      <c r="AW131" s="158">
        <v>500</v>
      </c>
      <c r="AX131" s="158">
        <v>0</v>
      </c>
      <c r="AY131" s="158">
        <v>500</v>
      </c>
      <c r="AZ131" s="158">
        <v>0</v>
      </c>
      <c r="BA131" s="158">
        <v>500</v>
      </c>
      <c r="BB131" s="158">
        <v>0</v>
      </c>
      <c r="BC131" s="158">
        <v>500</v>
      </c>
      <c r="BD131" s="158">
        <v>0</v>
      </c>
      <c r="BE131" s="158">
        <v>500</v>
      </c>
      <c r="BF131" s="158">
        <v>0</v>
      </c>
      <c r="BG131" s="100">
        <v>500</v>
      </c>
      <c r="BH131" s="100">
        <v>0</v>
      </c>
      <c r="BI131" s="100">
        <v>500</v>
      </c>
      <c r="BJ131" s="204">
        <f>AU131/U131</f>
        <v>1</v>
      </c>
      <c r="BK131" s="91" t="s">
        <v>1041</v>
      </c>
      <c r="BL131" s="91"/>
      <c r="BM131" s="220" t="s">
        <v>1020</v>
      </c>
      <c r="BN131" s="125" t="s">
        <v>1020</v>
      </c>
      <c r="BO131" s="135" t="s">
        <v>1032</v>
      </c>
      <c r="BP131" s="135" t="s">
        <v>1033</v>
      </c>
      <c r="BQ131" s="125" t="s">
        <v>1034</v>
      </c>
      <c r="BR131" s="275" t="s">
        <v>813</v>
      </c>
      <c r="BS131" s="100"/>
      <c r="BT131" s="100"/>
      <c r="BU131" s="100"/>
      <c r="BV131" s="100"/>
      <c r="BW131" s="100"/>
      <c r="BX131" s="100"/>
      <c r="BY131" s="100"/>
      <c r="BZ131" s="100"/>
      <c r="CA131" s="100"/>
      <c r="CB131" s="224" t="s">
        <v>813</v>
      </c>
    </row>
    <row r="132" ht="83" hidden="1" customHeight="1" spans="1:80">
      <c r="A132" s="100">
        <f t="shared" si="29"/>
        <v>114</v>
      </c>
      <c r="B132" s="110" t="s">
        <v>1046</v>
      </c>
      <c r="C132" s="102"/>
      <c r="D132" s="102"/>
      <c r="E132" s="102"/>
      <c r="F132" s="102"/>
      <c r="G132" s="90" t="s">
        <v>962</v>
      </c>
      <c r="H132" s="90" t="s">
        <v>962</v>
      </c>
      <c r="I132" s="90" t="s">
        <v>85</v>
      </c>
      <c r="J132" s="135" t="s">
        <v>780</v>
      </c>
      <c r="K132" s="108" t="s">
        <v>1047</v>
      </c>
      <c r="L132" s="125" t="s">
        <v>1048</v>
      </c>
      <c r="M132" s="220">
        <v>1020</v>
      </c>
      <c r="N132" s="125"/>
      <c r="O132" s="220">
        <v>1020</v>
      </c>
      <c r="P132" s="125"/>
      <c r="Q132" s="100"/>
      <c r="R132" s="100"/>
      <c r="S132" s="291">
        <v>800</v>
      </c>
      <c r="T132" s="100"/>
      <c r="U132" s="220">
        <v>220</v>
      </c>
      <c r="V132" s="125" t="s">
        <v>166</v>
      </c>
      <c r="W132" s="220"/>
      <c r="X132" s="220"/>
      <c r="Y132" s="220"/>
      <c r="Z132" s="300"/>
      <c r="AA132" s="298">
        <v>2</v>
      </c>
      <c r="AB132" s="249"/>
      <c r="AC132" s="249"/>
      <c r="AD132" s="249"/>
      <c r="AE132" s="249"/>
      <c r="AF132" s="155"/>
      <c r="AG132" s="155"/>
      <c r="AH132" s="158" t="s">
        <v>92</v>
      </c>
      <c r="AI132" s="154" t="s">
        <v>1015</v>
      </c>
      <c r="AJ132" s="154" t="s">
        <v>756</v>
      </c>
      <c r="AK132" s="158" t="s">
        <v>167</v>
      </c>
      <c r="AL132" s="154" t="s">
        <v>1049</v>
      </c>
      <c r="AM132" s="158">
        <v>220</v>
      </c>
      <c r="AN132" s="158">
        <v>0</v>
      </c>
      <c r="AO132" s="158"/>
      <c r="AP132" s="158"/>
      <c r="AQ132" s="158" t="s">
        <v>1050</v>
      </c>
      <c r="AR132" s="158" t="s">
        <v>1051</v>
      </c>
      <c r="AS132" s="158">
        <v>220</v>
      </c>
      <c r="AT132" s="158">
        <v>0</v>
      </c>
      <c r="AU132" s="158">
        <v>220</v>
      </c>
      <c r="AV132" s="158">
        <v>0</v>
      </c>
      <c r="AW132" s="158">
        <v>220</v>
      </c>
      <c r="AX132" s="158">
        <v>0</v>
      </c>
      <c r="AY132" s="158">
        <v>220</v>
      </c>
      <c r="AZ132" s="158">
        <v>0</v>
      </c>
      <c r="BA132" s="158">
        <v>220</v>
      </c>
      <c r="BB132" s="158">
        <v>0</v>
      </c>
      <c r="BC132" s="158">
        <v>220</v>
      </c>
      <c r="BD132" s="158">
        <v>0</v>
      </c>
      <c r="BE132" s="158">
        <v>220</v>
      </c>
      <c r="BF132" s="158">
        <v>0</v>
      </c>
      <c r="BG132" s="100">
        <v>220</v>
      </c>
      <c r="BH132" s="100">
        <v>0</v>
      </c>
      <c r="BI132" s="100">
        <v>220</v>
      </c>
      <c r="BJ132" s="204">
        <f>AS132/U132</f>
        <v>1</v>
      </c>
      <c r="BK132" s="111" t="s">
        <v>1052</v>
      </c>
      <c r="BL132" s="110"/>
      <c r="BM132" s="220" t="s">
        <v>1020</v>
      </c>
      <c r="BN132" s="220" t="s">
        <v>1020</v>
      </c>
      <c r="BO132" s="224" t="s">
        <v>1053</v>
      </c>
      <c r="BP132" s="126" t="s">
        <v>1021</v>
      </c>
      <c r="BQ132" s="125" t="s">
        <v>1022</v>
      </c>
      <c r="BR132" s="275" t="s">
        <v>800</v>
      </c>
      <c r="BS132" s="100"/>
      <c r="BT132" s="100"/>
      <c r="BU132" s="100"/>
      <c r="BV132" s="100"/>
      <c r="BW132" s="100"/>
      <c r="BX132" s="100"/>
      <c r="BY132" s="100"/>
      <c r="BZ132" s="100"/>
      <c r="CA132" s="100"/>
      <c r="CB132" s="275" t="s">
        <v>800</v>
      </c>
    </row>
    <row r="133" ht="86" hidden="1" customHeight="1" spans="1:80">
      <c r="A133" s="100">
        <f t="shared" si="29"/>
        <v>115</v>
      </c>
      <c r="B133" s="91" t="s">
        <v>1054</v>
      </c>
      <c r="C133" s="102"/>
      <c r="D133" s="102"/>
      <c r="E133" s="102"/>
      <c r="F133" s="102"/>
      <c r="G133" s="90" t="s">
        <v>962</v>
      </c>
      <c r="H133" s="90" t="s">
        <v>962</v>
      </c>
      <c r="I133" s="90" t="s">
        <v>85</v>
      </c>
      <c r="J133" s="135" t="s">
        <v>780</v>
      </c>
      <c r="K133" s="238" t="s">
        <v>1055</v>
      </c>
      <c r="L133" s="90" t="s">
        <v>1056</v>
      </c>
      <c r="M133" s="237">
        <v>1981</v>
      </c>
      <c r="N133" s="100"/>
      <c r="O133" s="237">
        <v>1981</v>
      </c>
      <c r="P133" s="237"/>
      <c r="Q133" s="100"/>
      <c r="R133" s="100"/>
      <c r="S133" s="237">
        <v>1600</v>
      </c>
      <c r="T133" s="100"/>
      <c r="U133" s="246">
        <v>381</v>
      </c>
      <c r="V133" s="90" t="s">
        <v>166</v>
      </c>
      <c r="W133" s="220"/>
      <c r="X133" s="220"/>
      <c r="Y133" s="220"/>
      <c r="Z133" s="300"/>
      <c r="AA133" s="154">
        <v>2</v>
      </c>
      <c r="AB133" s="255"/>
      <c r="AC133" s="158"/>
      <c r="AD133" s="158"/>
      <c r="AE133" s="158"/>
      <c r="AF133" s="155"/>
      <c r="AG133" s="155"/>
      <c r="AH133" s="158" t="s">
        <v>92</v>
      </c>
      <c r="AI133" s="154" t="s">
        <v>1015</v>
      </c>
      <c r="AJ133" s="154" t="s">
        <v>756</v>
      </c>
      <c r="AK133" s="158" t="s">
        <v>167</v>
      </c>
      <c r="AL133" s="154" t="s">
        <v>1049</v>
      </c>
      <c r="AM133" s="158">
        <v>381</v>
      </c>
      <c r="AN133" s="158">
        <v>0</v>
      </c>
      <c r="AO133" s="158"/>
      <c r="AP133" s="158"/>
      <c r="AQ133" s="158" t="s">
        <v>1050</v>
      </c>
      <c r="AR133" s="158" t="s">
        <v>1051</v>
      </c>
      <c r="AS133" s="158">
        <v>381</v>
      </c>
      <c r="AT133" s="158">
        <v>0</v>
      </c>
      <c r="AU133" s="158">
        <v>381</v>
      </c>
      <c r="AV133" s="158">
        <v>0</v>
      </c>
      <c r="AW133" s="158">
        <v>381</v>
      </c>
      <c r="AX133" s="158">
        <v>0</v>
      </c>
      <c r="AY133" s="158">
        <v>381</v>
      </c>
      <c r="AZ133" s="158">
        <v>0</v>
      </c>
      <c r="BA133" s="158">
        <v>381</v>
      </c>
      <c r="BB133" s="158">
        <v>0</v>
      </c>
      <c r="BC133" s="158">
        <v>381</v>
      </c>
      <c r="BD133" s="158">
        <v>0</v>
      </c>
      <c r="BE133" s="158">
        <v>381</v>
      </c>
      <c r="BF133" s="158">
        <v>0</v>
      </c>
      <c r="BG133" s="100">
        <v>381</v>
      </c>
      <c r="BH133" s="100">
        <v>0</v>
      </c>
      <c r="BI133" s="100">
        <v>381</v>
      </c>
      <c r="BJ133" s="204">
        <f>AS133/U133</f>
        <v>1</v>
      </c>
      <c r="BK133" s="111" t="s">
        <v>1057</v>
      </c>
      <c r="BL133" s="111"/>
      <c r="BM133" s="220" t="s">
        <v>1020</v>
      </c>
      <c r="BN133" s="220" t="s">
        <v>1020</v>
      </c>
      <c r="BO133" s="224" t="s">
        <v>1053</v>
      </c>
      <c r="BP133" s="126" t="s">
        <v>1021</v>
      </c>
      <c r="BQ133" s="100" t="s">
        <v>1022</v>
      </c>
      <c r="BR133" s="275" t="s">
        <v>800</v>
      </c>
      <c r="BS133" s="100"/>
      <c r="BT133" s="100"/>
      <c r="BU133" s="100"/>
      <c r="BV133" s="100"/>
      <c r="BW133" s="100"/>
      <c r="BX133" s="100"/>
      <c r="BY133" s="100"/>
      <c r="BZ133" s="100"/>
      <c r="CA133" s="100"/>
      <c r="CB133" s="275" t="s">
        <v>800</v>
      </c>
    </row>
    <row r="134" ht="137" customHeight="1" spans="1:80">
      <c r="A134" s="100">
        <v>31</v>
      </c>
      <c r="B134" s="104" t="s">
        <v>1058</v>
      </c>
      <c r="C134" s="102"/>
      <c r="D134" s="102"/>
      <c r="E134" s="102"/>
      <c r="F134" s="102"/>
      <c r="G134" s="90" t="s">
        <v>962</v>
      </c>
      <c r="H134" s="90" t="s">
        <v>962</v>
      </c>
      <c r="I134" s="90" t="s">
        <v>85</v>
      </c>
      <c r="J134" s="126" t="s">
        <v>780</v>
      </c>
      <c r="K134" s="110" t="s">
        <v>1059</v>
      </c>
      <c r="L134" s="126" t="s">
        <v>1010</v>
      </c>
      <c r="M134" s="126">
        <v>9542</v>
      </c>
      <c r="N134" s="100"/>
      <c r="O134" s="100">
        <v>9542</v>
      </c>
      <c r="P134" s="100"/>
      <c r="Q134" s="100"/>
      <c r="R134" s="100"/>
      <c r="S134" s="126">
        <v>3000</v>
      </c>
      <c r="T134" s="100"/>
      <c r="U134" s="126">
        <v>9242</v>
      </c>
      <c r="V134" s="110" t="s">
        <v>1060</v>
      </c>
      <c r="W134" s="110" t="s">
        <v>1061</v>
      </c>
      <c r="X134" s="110" t="s">
        <v>1062</v>
      </c>
      <c r="Y134" s="110" t="s">
        <v>1063</v>
      </c>
      <c r="Z134" s="300"/>
      <c r="AA134" s="153">
        <v>12</v>
      </c>
      <c r="AB134" s="158"/>
      <c r="AC134" s="158"/>
      <c r="AD134" s="158"/>
      <c r="AE134" s="158"/>
      <c r="AF134" s="155"/>
      <c r="AG134" s="155"/>
      <c r="AH134" s="158" t="s">
        <v>92</v>
      </c>
      <c r="AI134" s="154" t="s">
        <v>1064</v>
      </c>
      <c r="AJ134" s="154" t="s">
        <v>1065</v>
      </c>
      <c r="AK134" s="154" t="s">
        <v>1066</v>
      </c>
      <c r="AL134" s="154" t="s">
        <v>1018</v>
      </c>
      <c r="AM134" s="158">
        <v>100</v>
      </c>
      <c r="AN134" s="158">
        <v>150</v>
      </c>
      <c r="AO134" s="158"/>
      <c r="AP134" s="158"/>
      <c r="AQ134" s="158" t="s">
        <v>122</v>
      </c>
      <c r="AR134" s="158"/>
      <c r="AS134" s="158">
        <v>250</v>
      </c>
      <c r="AT134" s="158">
        <v>50</v>
      </c>
      <c r="AU134" s="158">
        <v>300</v>
      </c>
      <c r="AV134" s="158">
        <v>500</v>
      </c>
      <c r="AW134" s="158">
        <v>800</v>
      </c>
      <c r="AX134" s="158">
        <v>500</v>
      </c>
      <c r="AY134" s="158">
        <v>1300</v>
      </c>
      <c r="AZ134" s="158">
        <v>1000</v>
      </c>
      <c r="BA134" s="158">
        <v>2300</v>
      </c>
      <c r="BB134" s="158">
        <v>500</v>
      </c>
      <c r="BC134" s="158">
        <v>2800</v>
      </c>
      <c r="BD134" s="158">
        <v>300</v>
      </c>
      <c r="BE134" s="158">
        <v>3100</v>
      </c>
      <c r="BF134" s="158">
        <v>100</v>
      </c>
      <c r="BG134" s="100">
        <v>3200</v>
      </c>
      <c r="BH134" s="100">
        <v>2260</v>
      </c>
      <c r="BI134" s="100">
        <v>5460</v>
      </c>
      <c r="BJ134" s="204">
        <f>BI134/U134</f>
        <v>0.590781216186973</v>
      </c>
      <c r="BK134" s="91" t="s">
        <v>1067</v>
      </c>
      <c r="BL134" s="314" t="s">
        <v>1068</v>
      </c>
      <c r="BM134" s="220" t="s">
        <v>1020</v>
      </c>
      <c r="BN134" s="126" t="s">
        <v>1020</v>
      </c>
      <c r="BO134" s="224" t="s">
        <v>1053</v>
      </c>
      <c r="BP134" s="126" t="s">
        <v>1021</v>
      </c>
      <c r="BQ134" s="126" t="s">
        <v>1069</v>
      </c>
      <c r="BR134" s="275" t="s">
        <v>800</v>
      </c>
      <c r="BS134" s="100"/>
      <c r="BT134" s="100"/>
      <c r="BU134" s="100"/>
      <c r="BV134" s="100"/>
      <c r="BW134" s="100"/>
      <c r="BX134" s="100"/>
      <c r="BY134" s="100"/>
      <c r="BZ134" s="100"/>
      <c r="CA134" s="100"/>
      <c r="CB134" s="275" t="s">
        <v>800</v>
      </c>
    </row>
    <row r="135" ht="77" hidden="1" customHeight="1" spans="1:80">
      <c r="A135" s="100">
        <f t="shared" si="29"/>
        <v>117</v>
      </c>
      <c r="B135" s="91" t="s">
        <v>1070</v>
      </c>
      <c r="C135" s="102"/>
      <c r="D135" s="102"/>
      <c r="E135" s="102"/>
      <c r="F135" s="102"/>
      <c r="G135" s="90" t="s">
        <v>962</v>
      </c>
      <c r="H135" s="90" t="s">
        <v>962</v>
      </c>
      <c r="I135" s="90" t="s">
        <v>85</v>
      </c>
      <c r="J135" s="100" t="s">
        <v>86</v>
      </c>
      <c r="K135" s="91" t="s">
        <v>1071</v>
      </c>
      <c r="L135" s="90" t="s">
        <v>1072</v>
      </c>
      <c r="M135" s="100">
        <v>4563</v>
      </c>
      <c r="N135" s="100"/>
      <c r="O135" s="100">
        <v>4563</v>
      </c>
      <c r="P135" s="100"/>
      <c r="Q135" s="100"/>
      <c r="R135" s="100"/>
      <c r="S135" s="100">
        <v>3650</v>
      </c>
      <c r="T135" s="100"/>
      <c r="U135" s="100">
        <v>913</v>
      </c>
      <c r="V135" s="135" t="s">
        <v>1073</v>
      </c>
      <c r="W135" s="135" t="s">
        <v>1074</v>
      </c>
      <c r="X135" s="100"/>
      <c r="Y135" s="100"/>
      <c r="Z135" s="153"/>
      <c r="AA135" s="153">
        <v>6</v>
      </c>
      <c r="AB135" s="154">
        <v>68</v>
      </c>
      <c r="AC135" s="154">
        <v>68</v>
      </c>
      <c r="AD135" s="154"/>
      <c r="AE135" s="154"/>
      <c r="AF135" s="155"/>
      <c r="AG135" s="155"/>
      <c r="AH135" s="154" t="s">
        <v>92</v>
      </c>
      <c r="AI135" s="154" t="s">
        <v>92</v>
      </c>
      <c r="AJ135" s="154" t="s">
        <v>92</v>
      </c>
      <c r="AK135" s="154" t="s">
        <v>409</v>
      </c>
      <c r="AL135" s="154" t="s">
        <v>167</v>
      </c>
      <c r="AM135" s="158">
        <v>150</v>
      </c>
      <c r="AN135" s="158">
        <v>130</v>
      </c>
      <c r="AO135" s="158"/>
      <c r="AP135" s="158"/>
      <c r="AQ135" s="158" t="s">
        <v>500</v>
      </c>
      <c r="AR135" s="158" t="s">
        <v>500</v>
      </c>
      <c r="AS135" s="158">
        <v>280</v>
      </c>
      <c r="AT135" s="158">
        <v>160</v>
      </c>
      <c r="AU135" s="158">
        <v>440</v>
      </c>
      <c r="AV135" s="158">
        <v>180</v>
      </c>
      <c r="AW135" s="158">
        <v>620</v>
      </c>
      <c r="AX135" s="158">
        <v>293</v>
      </c>
      <c r="AY135" s="158">
        <v>913</v>
      </c>
      <c r="AZ135" s="158">
        <v>0</v>
      </c>
      <c r="BA135" s="158">
        <v>913</v>
      </c>
      <c r="BB135" s="158">
        <v>0</v>
      </c>
      <c r="BC135" s="158">
        <v>913</v>
      </c>
      <c r="BD135" s="158">
        <v>0</v>
      </c>
      <c r="BE135" s="158">
        <v>913</v>
      </c>
      <c r="BF135" s="158">
        <v>0</v>
      </c>
      <c r="BG135" s="100">
        <v>913</v>
      </c>
      <c r="BH135" s="100">
        <v>0</v>
      </c>
      <c r="BI135" s="100">
        <v>913</v>
      </c>
      <c r="BJ135" s="204">
        <f>AY135/U135</f>
        <v>1</v>
      </c>
      <c r="BK135" s="91" t="s">
        <v>1075</v>
      </c>
      <c r="BL135" s="111"/>
      <c r="BM135" s="90" t="s">
        <v>1020</v>
      </c>
      <c r="BN135" s="90" t="s">
        <v>1076</v>
      </c>
      <c r="BO135" s="90" t="s">
        <v>399</v>
      </c>
      <c r="BP135" s="90" t="s">
        <v>1077</v>
      </c>
      <c r="BQ135" s="90" t="s">
        <v>1078</v>
      </c>
      <c r="BR135" s="125" t="s">
        <v>401</v>
      </c>
      <c r="BS135" s="100"/>
      <c r="BT135" s="100"/>
      <c r="BU135" s="100"/>
      <c r="BV135" s="100"/>
      <c r="BW135" s="100"/>
      <c r="BX135" s="100"/>
      <c r="BY135" s="100"/>
      <c r="BZ135" s="90"/>
      <c r="CA135" s="100"/>
      <c r="CB135" s="125" t="s">
        <v>401</v>
      </c>
    </row>
    <row r="136" s="68" customFormat="1" ht="43.05" hidden="1" customHeight="1" spans="1:80">
      <c r="A136" s="97" t="s">
        <v>1079</v>
      </c>
      <c r="B136" s="98"/>
      <c r="C136" s="99"/>
      <c r="D136" s="99"/>
      <c r="E136" s="99"/>
      <c r="F136" s="99"/>
      <c r="G136" s="98"/>
      <c r="H136" s="99"/>
      <c r="I136" s="99"/>
      <c r="J136" s="119"/>
      <c r="K136" s="120"/>
      <c r="L136" s="121"/>
      <c r="M136" s="121">
        <f>SUM(M137:M176)</f>
        <v>350965.68</v>
      </c>
      <c r="N136" s="121">
        <f t="shared" ref="N136:BI136" si="30">SUM(N137:N176)</f>
        <v>7252.88</v>
      </c>
      <c r="O136" s="121">
        <f t="shared" si="30"/>
        <v>81921.39</v>
      </c>
      <c r="P136" s="121">
        <f t="shared" si="30"/>
        <v>36162.38</v>
      </c>
      <c r="Q136" s="121">
        <f t="shared" si="30"/>
        <v>0</v>
      </c>
      <c r="R136" s="121">
        <f t="shared" si="30"/>
        <v>0</v>
      </c>
      <c r="S136" s="121">
        <f t="shared" si="30"/>
        <v>4808.46</v>
      </c>
      <c r="T136" s="121">
        <f t="shared" si="30"/>
        <v>0</v>
      </c>
      <c r="U136" s="121">
        <f t="shared" si="30"/>
        <v>163043.27</v>
      </c>
      <c r="V136" s="121">
        <f t="shared" si="30"/>
        <v>0</v>
      </c>
      <c r="W136" s="121">
        <f t="shared" si="30"/>
        <v>0</v>
      </c>
      <c r="X136" s="121">
        <f t="shared" si="30"/>
        <v>0</v>
      </c>
      <c r="Y136" s="121">
        <f t="shared" si="30"/>
        <v>0</v>
      </c>
      <c r="Z136" s="121">
        <f t="shared" si="30"/>
        <v>195</v>
      </c>
      <c r="AA136" s="121">
        <f t="shared" si="30"/>
        <v>306</v>
      </c>
      <c r="AB136" s="121">
        <f t="shared" si="30"/>
        <v>317</v>
      </c>
      <c r="AC136" s="121">
        <f t="shared" si="30"/>
        <v>210</v>
      </c>
      <c r="AD136" s="121">
        <f t="shared" si="30"/>
        <v>78.5</v>
      </c>
      <c r="AE136" s="121">
        <f t="shared" si="30"/>
        <v>3</v>
      </c>
      <c r="AF136" s="121">
        <f t="shared" si="30"/>
        <v>0</v>
      </c>
      <c r="AG136" s="121">
        <f t="shared" si="30"/>
        <v>0</v>
      </c>
      <c r="AH136" s="121">
        <f t="shared" si="30"/>
        <v>0</v>
      </c>
      <c r="AI136" s="121">
        <f t="shared" si="30"/>
        <v>0</v>
      </c>
      <c r="AJ136" s="121">
        <f t="shared" si="30"/>
        <v>0</v>
      </c>
      <c r="AK136" s="121">
        <f t="shared" si="30"/>
        <v>0</v>
      </c>
      <c r="AL136" s="121">
        <f t="shared" si="30"/>
        <v>0</v>
      </c>
      <c r="AM136" s="121">
        <f t="shared" si="30"/>
        <v>750</v>
      </c>
      <c r="AN136" s="121">
        <f t="shared" si="30"/>
        <v>1728.896</v>
      </c>
      <c r="AO136" s="121">
        <f t="shared" si="30"/>
        <v>0</v>
      </c>
      <c r="AP136" s="121">
        <f t="shared" si="30"/>
        <v>0</v>
      </c>
      <c r="AQ136" s="121">
        <f t="shared" si="30"/>
        <v>0</v>
      </c>
      <c r="AR136" s="121">
        <f t="shared" si="30"/>
        <v>0</v>
      </c>
      <c r="AS136" s="121">
        <f t="shared" si="30"/>
        <v>2478.896</v>
      </c>
      <c r="AT136" s="121">
        <f t="shared" si="30"/>
        <v>2836.5</v>
      </c>
      <c r="AU136" s="121">
        <f t="shared" si="30"/>
        <v>5465.4</v>
      </c>
      <c r="AV136" s="121">
        <f t="shared" si="30"/>
        <v>6185.91</v>
      </c>
      <c r="AW136" s="121">
        <f t="shared" si="30"/>
        <v>11651.31</v>
      </c>
      <c r="AX136" s="121">
        <f t="shared" si="30"/>
        <v>12386.34</v>
      </c>
      <c r="AY136" s="121">
        <f t="shared" si="30"/>
        <v>24037.65</v>
      </c>
      <c r="AZ136" s="121">
        <f t="shared" si="30"/>
        <v>4751.17</v>
      </c>
      <c r="BA136" s="121">
        <f t="shared" si="30"/>
        <v>28788.82</v>
      </c>
      <c r="BB136" s="121">
        <f t="shared" si="30"/>
        <v>4974.11</v>
      </c>
      <c r="BC136" s="121">
        <f t="shared" si="30"/>
        <v>33511.93</v>
      </c>
      <c r="BD136" s="121">
        <f t="shared" si="30"/>
        <v>17755.01</v>
      </c>
      <c r="BE136" s="121">
        <f t="shared" si="30"/>
        <v>51266.94</v>
      </c>
      <c r="BF136" s="121">
        <f t="shared" si="30"/>
        <v>10379.43</v>
      </c>
      <c r="BG136" s="121">
        <f t="shared" si="30"/>
        <v>61646.37</v>
      </c>
      <c r="BH136" s="121">
        <f t="shared" si="30"/>
        <v>13498.95</v>
      </c>
      <c r="BI136" s="121">
        <f t="shared" si="30"/>
        <v>75145.32</v>
      </c>
      <c r="BJ136" s="200">
        <f>BI136/U136</f>
        <v>0.460891884712567</v>
      </c>
      <c r="BK136" s="120"/>
      <c r="BL136" s="120"/>
      <c r="BM136" s="121"/>
      <c r="BN136" s="121"/>
      <c r="BO136" s="121"/>
      <c r="BP136" s="121"/>
      <c r="BQ136" s="121"/>
      <c r="BR136" s="121"/>
      <c r="BS136" s="121"/>
      <c r="BT136" s="121"/>
      <c r="BU136" s="121"/>
      <c r="BV136" s="121"/>
      <c r="BW136" s="121"/>
      <c r="BX136" s="121"/>
      <c r="BY136" s="121"/>
      <c r="BZ136" s="121"/>
      <c r="CA136" s="121"/>
      <c r="CB136" s="121"/>
    </row>
    <row r="137" s="70" customFormat="1" ht="65" hidden="1" customHeight="1" spans="1:80">
      <c r="A137" s="100">
        <f>ROW()-19</f>
        <v>118</v>
      </c>
      <c r="B137" s="110" t="s">
        <v>1080</v>
      </c>
      <c r="C137" s="102"/>
      <c r="D137" s="102"/>
      <c r="E137" s="102"/>
      <c r="F137" s="102"/>
      <c r="G137" s="90" t="s">
        <v>962</v>
      </c>
      <c r="H137" s="90" t="s">
        <v>962</v>
      </c>
      <c r="I137" s="90" t="s">
        <v>372</v>
      </c>
      <c r="J137" s="126" t="s">
        <v>780</v>
      </c>
      <c r="K137" s="110" t="s">
        <v>1081</v>
      </c>
      <c r="L137" s="126">
        <v>2019</v>
      </c>
      <c r="M137" s="126">
        <v>500</v>
      </c>
      <c r="N137" s="100"/>
      <c r="O137" s="100"/>
      <c r="P137" s="126">
        <v>300</v>
      </c>
      <c r="Q137" s="100"/>
      <c r="R137" s="100"/>
      <c r="S137" s="126"/>
      <c r="T137" s="100"/>
      <c r="U137" s="126">
        <v>300</v>
      </c>
      <c r="V137" s="126" t="s">
        <v>1082</v>
      </c>
      <c r="W137" s="126" t="s">
        <v>1083</v>
      </c>
      <c r="X137" s="125" t="s">
        <v>795</v>
      </c>
      <c r="Y137" s="223" t="s">
        <v>796</v>
      </c>
      <c r="Z137" s="158">
        <v>7</v>
      </c>
      <c r="AA137" s="158">
        <v>12</v>
      </c>
      <c r="AB137" s="154"/>
      <c r="AC137" s="154"/>
      <c r="AD137" s="154"/>
      <c r="AE137" s="154"/>
      <c r="AF137" s="155"/>
      <c r="AG137" s="155"/>
      <c r="AH137" s="158" t="s">
        <v>735</v>
      </c>
      <c r="AI137" s="158" t="s">
        <v>735</v>
      </c>
      <c r="AJ137" s="158" t="s">
        <v>735</v>
      </c>
      <c r="AK137" s="158" t="s">
        <v>735</v>
      </c>
      <c r="AL137" s="158" t="s">
        <v>182</v>
      </c>
      <c r="AM137" s="158">
        <v>10</v>
      </c>
      <c r="AN137" s="158">
        <v>20</v>
      </c>
      <c r="AO137" s="158" t="s">
        <v>541</v>
      </c>
      <c r="AP137" s="158" t="s">
        <v>396</v>
      </c>
      <c r="AQ137" s="158" t="s">
        <v>122</v>
      </c>
      <c r="AR137" s="158"/>
      <c r="AS137" s="158">
        <v>30</v>
      </c>
      <c r="AT137" s="158">
        <v>45</v>
      </c>
      <c r="AU137" s="158">
        <v>75</v>
      </c>
      <c r="AV137" s="158">
        <v>35</v>
      </c>
      <c r="AW137" s="158">
        <v>110</v>
      </c>
      <c r="AX137" s="158">
        <v>30</v>
      </c>
      <c r="AY137" s="158">
        <v>140</v>
      </c>
      <c r="AZ137" s="158">
        <v>30</v>
      </c>
      <c r="BA137" s="158">
        <v>170</v>
      </c>
      <c r="BB137" s="158">
        <v>30</v>
      </c>
      <c r="BC137" s="158">
        <v>200</v>
      </c>
      <c r="BD137" s="158">
        <v>30</v>
      </c>
      <c r="BE137" s="158">
        <v>230</v>
      </c>
      <c r="BF137" s="158">
        <v>20</v>
      </c>
      <c r="BG137" s="100">
        <v>250</v>
      </c>
      <c r="BH137" s="100">
        <v>30</v>
      </c>
      <c r="BI137" s="100">
        <v>280</v>
      </c>
      <c r="BJ137" s="204">
        <f>BI137/U137</f>
        <v>0.933333333333333</v>
      </c>
      <c r="BK137" s="205" t="s">
        <v>1084</v>
      </c>
      <c r="BL137" s="111"/>
      <c r="BM137" s="125" t="s">
        <v>780</v>
      </c>
      <c r="BN137" s="125" t="s">
        <v>780</v>
      </c>
      <c r="BO137" s="224" t="s">
        <v>788</v>
      </c>
      <c r="BP137" s="126" t="s">
        <v>789</v>
      </c>
      <c r="BQ137" s="126" t="s">
        <v>1085</v>
      </c>
      <c r="BR137" s="90"/>
      <c r="BS137" s="100"/>
      <c r="BT137" s="100"/>
      <c r="BU137" s="100"/>
      <c r="BV137" s="100"/>
      <c r="BW137" s="100"/>
      <c r="BX137" s="100"/>
      <c r="BY137" s="100"/>
      <c r="BZ137" s="90"/>
      <c r="CA137" s="100"/>
      <c r="CB137" s="125"/>
    </row>
    <row r="138" ht="63" hidden="1" customHeight="1" spans="1:80">
      <c r="A138" s="100">
        <f t="shared" ref="A138:A147" si="31">ROW()-19</f>
        <v>119</v>
      </c>
      <c r="B138" s="108" t="s">
        <v>1086</v>
      </c>
      <c r="C138" s="102"/>
      <c r="D138" s="102"/>
      <c r="E138" s="102"/>
      <c r="F138" s="102"/>
      <c r="G138" s="90" t="s">
        <v>962</v>
      </c>
      <c r="H138" s="90" t="s">
        <v>962</v>
      </c>
      <c r="I138" s="90" t="s">
        <v>372</v>
      </c>
      <c r="J138" s="125" t="s">
        <v>780</v>
      </c>
      <c r="K138" s="108" t="s">
        <v>1087</v>
      </c>
      <c r="L138" s="125" t="s">
        <v>1088</v>
      </c>
      <c r="M138" s="125">
        <v>1000</v>
      </c>
      <c r="N138" s="125"/>
      <c r="O138" s="125">
        <v>1000</v>
      </c>
      <c r="P138" s="125"/>
      <c r="Q138" s="100"/>
      <c r="R138" s="100"/>
      <c r="S138" s="125"/>
      <c r="T138" s="100"/>
      <c r="U138" s="125">
        <v>1000</v>
      </c>
      <c r="V138" s="125" t="s">
        <v>794</v>
      </c>
      <c r="W138" s="125" t="s">
        <v>795</v>
      </c>
      <c r="X138" s="125" t="s">
        <v>795</v>
      </c>
      <c r="Y138" s="223" t="s">
        <v>796</v>
      </c>
      <c r="Z138" s="251">
        <v>5</v>
      </c>
      <c r="AA138" s="251">
        <v>12</v>
      </c>
      <c r="AB138" s="249"/>
      <c r="AC138" s="249"/>
      <c r="AD138" s="249"/>
      <c r="AE138" s="249"/>
      <c r="AF138" s="155"/>
      <c r="AG138" s="155"/>
      <c r="AH138" s="158" t="s">
        <v>735</v>
      </c>
      <c r="AI138" s="158" t="s">
        <v>735</v>
      </c>
      <c r="AJ138" s="158" t="s">
        <v>735</v>
      </c>
      <c r="AK138" s="158" t="s">
        <v>735</v>
      </c>
      <c r="AL138" s="158" t="s">
        <v>756</v>
      </c>
      <c r="AM138" s="158">
        <v>0</v>
      </c>
      <c r="AN138" s="158">
        <v>10</v>
      </c>
      <c r="AO138" s="158" t="s">
        <v>1089</v>
      </c>
      <c r="AP138" s="158" t="s">
        <v>396</v>
      </c>
      <c r="AQ138" s="158" t="s">
        <v>122</v>
      </c>
      <c r="AR138" s="158" t="s">
        <v>1090</v>
      </c>
      <c r="AS138" s="158">
        <v>10</v>
      </c>
      <c r="AT138" s="158">
        <v>290</v>
      </c>
      <c r="AU138" s="158">
        <v>300</v>
      </c>
      <c r="AV138" s="158">
        <v>200</v>
      </c>
      <c r="AW138" s="158">
        <v>500</v>
      </c>
      <c r="AX138" s="158">
        <v>300</v>
      </c>
      <c r="AY138" s="158">
        <v>800</v>
      </c>
      <c r="AZ138" s="158">
        <v>100</v>
      </c>
      <c r="BA138" s="158">
        <v>900</v>
      </c>
      <c r="BB138" s="158">
        <v>100</v>
      </c>
      <c r="BC138" s="158">
        <v>1000</v>
      </c>
      <c r="BD138" s="158">
        <v>0</v>
      </c>
      <c r="BE138" s="158">
        <v>1000</v>
      </c>
      <c r="BF138" s="158">
        <v>0</v>
      </c>
      <c r="BG138" s="100">
        <v>1000</v>
      </c>
      <c r="BH138" s="100">
        <v>0</v>
      </c>
      <c r="BI138" s="100">
        <v>1000</v>
      </c>
      <c r="BJ138" s="204">
        <f>BE138/U138</f>
        <v>1</v>
      </c>
      <c r="BK138" s="315" t="s">
        <v>1091</v>
      </c>
      <c r="BL138" s="111"/>
      <c r="BM138" s="125" t="s">
        <v>780</v>
      </c>
      <c r="BN138" s="125" t="s">
        <v>780</v>
      </c>
      <c r="BO138" s="125" t="s">
        <v>1053</v>
      </c>
      <c r="BP138" s="125" t="s">
        <v>1092</v>
      </c>
      <c r="BQ138" s="125" t="s">
        <v>1093</v>
      </c>
      <c r="BR138" s="90" t="s">
        <v>800</v>
      </c>
      <c r="BS138" s="100"/>
      <c r="BT138" s="100"/>
      <c r="BU138" s="100"/>
      <c r="BV138" s="100"/>
      <c r="BW138" s="100"/>
      <c r="BX138" s="100"/>
      <c r="BY138" s="100"/>
      <c r="BZ138" s="279"/>
      <c r="CA138" s="100"/>
      <c r="CB138" s="280" t="s">
        <v>780</v>
      </c>
    </row>
    <row r="139" ht="63" hidden="1" customHeight="1" spans="1:80">
      <c r="A139" s="100">
        <f t="shared" si="31"/>
        <v>120</v>
      </c>
      <c r="B139" s="91" t="s">
        <v>1094</v>
      </c>
      <c r="C139" s="102"/>
      <c r="D139" s="102"/>
      <c r="E139" s="102"/>
      <c r="F139" s="102"/>
      <c r="G139" s="90" t="s">
        <v>962</v>
      </c>
      <c r="H139" s="90" t="s">
        <v>962</v>
      </c>
      <c r="I139" s="90" t="s">
        <v>372</v>
      </c>
      <c r="J139" s="100" t="s">
        <v>150</v>
      </c>
      <c r="K139" s="91" t="s">
        <v>1095</v>
      </c>
      <c r="L139" s="90" t="s">
        <v>1096</v>
      </c>
      <c r="M139" s="100">
        <v>1388</v>
      </c>
      <c r="N139" s="90"/>
      <c r="O139" s="100"/>
      <c r="P139" s="100"/>
      <c r="Q139" s="100"/>
      <c r="R139" s="100"/>
      <c r="S139" s="100">
        <v>737</v>
      </c>
      <c r="T139" s="100"/>
      <c r="U139" s="100">
        <v>651</v>
      </c>
      <c r="V139" s="90" t="s">
        <v>1097</v>
      </c>
      <c r="W139" s="90" t="s">
        <v>440</v>
      </c>
      <c r="X139" s="90" t="s">
        <v>602</v>
      </c>
      <c r="Y139" s="90" t="s">
        <v>469</v>
      </c>
      <c r="Z139" s="154">
        <v>2</v>
      </c>
      <c r="AA139" s="154">
        <v>12</v>
      </c>
      <c r="AB139" s="154"/>
      <c r="AC139" s="154"/>
      <c r="AD139" s="154"/>
      <c r="AE139" s="154"/>
      <c r="AF139" s="155"/>
      <c r="AG139" s="155"/>
      <c r="AH139" s="183" t="s">
        <v>92</v>
      </c>
      <c r="AI139" s="183" t="s">
        <v>92</v>
      </c>
      <c r="AJ139" s="158" t="s">
        <v>735</v>
      </c>
      <c r="AK139" s="158" t="s">
        <v>735</v>
      </c>
      <c r="AL139" s="158" t="s">
        <v>156</v>
      </c>
      <c r="AM139" s="158">
        <v>70</v>
      </c>
      <c r="AN139" s="158">
        <v>10</v>
      </c>
      <c r="AO139" s="158" t="s">
        <v>1098</v>
      </c>
      <c r="AP139" s="158" t="s">
        <v>396</v>
      </c>
      <c r="AQ139" s="158" t="s">
        <v>122</v>
      </c>
      <c r="AR139" s="158" t="s">
        <v>1090</v>
      </c>
      <c r="AS139" s="158">
        <v>80</v>
      </c>
      <c r="AT139" s="158">
        <v>571</v>
      </c>
      <c r="AU139" s="158">
        <v>651</v>
      </c>
      <c r="AV139" s="158">
        <v>0</v>
      </c>
      <c r="AW139" s="158">
        <v>651</v>
      </c>
      <c r="AX139" s="158">
        <v>0</v>
      </c>
      <c r="AY139" s="158">
        <v>651</v>
      </c>
      <c r="AZ139" s="158">
        <v>0</v>
      </c>
      <c r="BA139" s="158">
        <v>651</v>
      </c>
      <c r="BB139" s="158">
        <v>0</v>
      </c>
      <c r="BC139" s="158">
        <v>400</v>
      </c>
      <c r="BD139" s="158">
        <v>251</v>
      </c>
      <c r="BE139" s="158">
        <v>651</v>
      </c>
      <c r="BF139" s="158">
        <v>0</v>
      </c>
      <c r="BG139" s="100">
        <v>651</v>
      </c>
      <c r="BH139" s="100">
        <v>0</v>
      </c>
      <c r="BI139" s="100">
        <v>651</v>
      </c>
      <c r="BJ139" s="204">
        <f>BE139/U139</f>
        <v>1</v>
      </c>
      <c r="BK139" s="111" t="s">
        <v>1099</v>
      </c>
      <c r="BL139" s="111"/>
      <c r="BM139" s="90" t="s">
        <v>150</v>
      </c>
      <c r="BN139" s="90" t="s">
        <v>150</v>
      </c>
      <c r="BO139" s="90" t="s">
        <v>788</v>
      </c>
      <c r="BP139" s="90" t="s">
        <v>160</v>
      </c>
      <c r="BQ139" s="90" t="s">
        <v>1100</v>
      </c>
      <c r="BR139" s="90"/>
      <c r="BS139" s="100"/>
      <c r="BT139" s="100"/>
      <c r="BU139" s="100"/>
      <c r="BV139" s="100"/>
      <c r="BW139" s="100"/>
      <c r="BX139" s="100"/>
      <c r="BY139" s="100"/>
      <c r="BZ139" s="279"/>
      <c r="CA139" s="100"/>
      <c r="CB139" s="100" t="s">
        <v>150</v>
      </c>
    </row>
    <row r="140" ht="72" customHeight="1" spans="1:80">
      <c r="A140" s="100">
        <v>32</v>
      </c>
      <c r="B140" s="91" t="s">
        <v>1101</v>
      </c>
      <c r="C140" s="102"/>
      <c r="D140" s="102"/>
      <c r="E140" s="102"/>
      <c r="F140" s="102"/>
      <c r="G140" s="90" t="s">
        <v>962</v>
      </c>
      <c r="H140" s="90" t="s">
        <v>962</v>
      </c>
      <c r="I140" s="90" t="s">
        <v>372</v>
      </c>
      <c r="J140" s="125" t="s">
        <v>176</v>
      </c>
      <c r="K140" s="91" t="s">
        <v>1102</v>
      </c>
      <c r="L140" s="90" t="s">
        <v>1103</v>
      </c>
      <c r="M140" s="90">
        <v>250</v>
      </c>
      <c r="N140" s="90"/>
      <c r="O140" s="90"/>
      <c r="P140" s="90"/>
      <c r="Q140" s="100"/>
      <c r="R140" s="100"/>
      <c r="S140" s="90"/>
      <c r="T140" s="100"/>
      <c r="U140" s="90">
        <v>250</v>
      </c>
      <c r="V140" s="160" t="s">
        <v>1104</v>
      </c>
      <c r="W140" s="160" t="s">
        <v>1105</v>
      </c>
      <c r="X140" s="160" t="s">
        <v>179</v>
      </c>
      <c r="Y140" s="160" t="s">
        <v>181</v>
      </c>
      <c r="Z140" s="153">
        <v>6</v>
      </c>
      <c r="AA140" s="153">
        <v>12</v>
      </c>
      <c r="AB140" s="154"/>
      <c r="AC140" s="154"/>
      <c r="AD140" s="154"/>
      <c r="AE140" s="154"/>
      <c r="AF140" s="155"/>
      <c r="AG140" s="155"/>
      <c r="AH140" s="158" t="s">
        <v>735</v>
      </c>
      <c r="AI140" s="158" t="s">
        <v>735</v>
      </c>
      <c r="AJ140" s="158" t="s">
        <v>735</v>
      </c>
      <c r="AK140" s="158" t="s">
        <v>735</v>
      </c>
      <c r="AL140" s="158" t="s">
        <v>182</v>
      </c>
      <c r="AM140" s="158">
        <v>6</v>
      </c>
      <c r="AN140" s="158">
        <v>10</v>
      </c>
      <c r="AO140" s="158" t="s">
        <v>808</v>
      </c>
      <c r="AP140" s="158"/>
      <c r="AQ140" s="158" t="s">
        <v>122</v>
      </c>
      <c r="AR140" s="158"/>
      <c r="AS140" s="158">
        <v>16</v>
      </c>
      <c r="AT140" s="158">
        <v>0</v>
      </c>
      <c r="AU140" s="158">
        <v>16</v>
      </c>
      <c r="AV140" s="158">
        <v>10</v>
      </c>
      <c r="AW140" s="158">
        <v>26</v>
      </c>
      <c r="AX140" s="158">
        <v>5</v>
      </c>
      <c r="AY140" s="158">
        <v>31</v>
      </c>
      <c r="AZ140" s="158">
        <v>0</v>
      </c>
      <c r="BA140" s="158">
        <v>31</v>
      </c>
      <c r="BB140" s="158">
        <v>0</v>
      </c>
      <c r="BC140" s="158">
        <v>31</v>
      </c>
      <c r="BD140" s="158">
        <v>0</v>
      </c>
      <c r="BE140" s="158">
        <v>31</v>
      </c>
      <c r="BF140" s="158">
        <v>0</v>
      </c>
      <c r="BG140" s="100">
        <v>31</v>
      </c>
      <c r="BH140" s="100">
        <v>0</v>
      </c>
      <c r="BI140" s="100">
        <v>31</v>
      </c>
      <c r="BJ140" s="204">
        <f>BI140/U140</f>
        <v>0.124</v>
      </c>
      <c r="BK140" s="91" t="s">
        <v>1106</v>
      </c>
      <c r="BL140" s="111" t="s">
        <v>158</v>
      </c>
      <c r="BM140" s="220" t="s">
        <v>176</v>
      </c>
      <c r="BN140" s="220" t="s">
        <v>176</v>
      </c>
      <c r="BO140" s="90" t="s">
        <v>186</v>
      </c>
      <c r="BP140" s="90" t="s">
        <v>187</v>
      </c>
      <c r="BQ140" s="90" t="s">
        <v>1107</v>
      </c>
      <c r="BR140" s="90"/>
      <c r="BS140" s="100"/>
      <c r="BT140" s="100"/>
      <c r="BU140" s="100"/>
      <c r="BV140" s="100"/>
      <c r="BW140" s="100"/>
      <c r="BX140" s="100"/>
      <c r="BY140" s="100"/>
      <c r="BZ140" s="90"/>
      <c r="CA140" s="100"/>
      <c r="CB140" s="90" t="s">
        <v>176</v>
      </c>
    </row>
    <row r="141" ht="268" hidden="1" customHeight="1" spans="1:80">
      <c r="A141" s="100">
        <f t="shared" si="31"/>
        <v>122</v>
      </c>
      <c r="B141" s="104" t="s">
        <v>1108</v>
      </c>
      <c r="C141" s="102"/>
      <c r="D141" s="102"/>
      <c r="E141" s="102"/>
      <c r="F141" s="102"/>
      <c r="G141" s="90" t="s">
        <v>962</v>
      </c>
      <c r="H141" s="90" t="s">
        <v>962</v>
      </c>
      <c r="I141" s="90" t="s">
        <v>372</v>
      </c>
      <c r="J141" s="220" t="s">
        <v>176</v>
      </c>
      <c r="K141" s="232" t="s">
        <v>1109</v>
      </c>
      <c r="L141" s="125" t="s">
        <v>1110</v>
      </c>
      <c r="M141" s="125">
        <v>16416.95</v>
      </c>
      <c r="N141" s="90"/>
      <c r="O141" s="125">
        <v>16416.95</v>
      </c>
      <c r="P141" s="90"/>
      <c r="Q141" s="100"/>
      <c r="R141" s="100"/>
      <c r="S141" s="220">
        <v>1700</v>
      </c>
      <c r="T141" s="100"/>
      <c r="U141" s="90">
        <v>5000</v>
      </c>
      <c r="V141" s="90" t="s">
        <v>1111</v>
      </c>
      <c r="W141" s="90" t="s">
        <v>1112</v>
      </c>
      <c r="X141" s="90" t="s">
        <v>1113</v>
      </c>
      <c r="Y141" s="90" t="s">
        <v>1114</v>
      </c>
      <c r="Z141" s="161">
        <v>3</v>
      </c>
      <c r="AA141" s="153"/>
      <c r="AB141" s="154">
        <v>24</v>
      </c>
      <c r="AC141" s="154">
        <v>24</v>
      </c>
      <c r="AD141" s="154"/>
      <c r="AE141" s="154"/>
      <c r="AF141" s="155"/>
      <c r="AG141" s="155"/>
      <c r="AH141" s="158" t="s">
        <v>92</v>
      </c>
      <c r="AI141" s="158" t="s">
        <v>92</v>
      </c>
      <c r="AJ141" s="158" t="s">
        <v>735</v>
      </c>
      <c r="AK141" s="154" t="s">
        <v>1115</v>
      </c>
      <c r="AL141" s="158" t="s">
        <v>182</v>
      </c>
      <c r="AM141" s="158">
        <v>50</v>
      </c>
      <c r="AN141" s="158">
        <v>30</v>
      </c>
      <c r="AO141" s="158" t="s">
        <v>510</v>
      </c>
      <c r="AP141" s="158" t="s">
        <v>396</v>
      </c>
      <c r="AQ141" s="158"/>
      <c r="AR141" s="158"/>
      <c r="AS141" s="158">
        <v>80</v>
      </c>
      <c r="AT141" s="158">
        <v>100</v>
      </c>
      <c r="AU141" s="158">
        <v>180</v>
      </c>
      <c r="AV141" s="158">
        <v>60</v>
      </c>
      <c r="AW141" s="158">
        <v>240</v>
      </c>
      <c r="AX141" s="158">
        <v>170</v>
      </c>
      <c r="AY141" s="158">
        <v>410</v>
      </c>
      <c r="AZ141" s="158">
        <v>290</v>
      </c>
      <c r="BA141" s="158">
        <v>700</v>
      </c>
      <c r="BB141" s="158">
        <v>530</v>
      </c>
      <c r="BC141" s="158">
        <v>1230</v>
      </c>
      <c r="BD141" s="158">
        <v>530</v>
      </c>
      <c r="BE141" s="158">
        <v>1760</v>
      </c>
      <c r="BF141" s="158">
        <v>740</v>
      </c>
      <c r="BG141" s="100">
        <v>2500</v>
      </c>
      <c r="BH141" s="100">
        <v>800</v>
      </c>
      <c r="BI141" s="100">
        <v>3300</v>
      </c>
      <c r="BJ141" s="204">
        <f>BI141/U141</f>
        <v>0.66</v>
      </c>
      <c r="BK141" s="233" t="s">
        <v>1116</v>
      </c>
      <c r="BL141" s="111"/>
      <c r="BM141" s="220" t="s">
        <v>176</v>
      </c>
      <c r="BN141" s="220" t="s">
        <v>176</v>
      </c>
      <c r="BO141" s="90" t="s">
        <v>186</v>
      </c>
      <c r="BP141" s="90" t="s">
        <v>187</v>
      </c>
      <c r="BQ141" s="90" t="s">
        <v>1117</v>
      </c>
      <c r="BR141" s="100"/>
      <c r="BS141" s="100"/>
      <c r="BT141" s="100"/>
      <c r="BU141" s="100"/>
      <c r="BV141" s="100"/>
      <c r="BW141" s="100"/>
      <c r="BX141" s="100"/>
      <c r="BY141" s="100"/>
      <c r="BZ141" s="100"/>
      <c r="CA141" s="100"/>
      <c r="CB141" s="100" t="s">
        <v>176</v>
      </c>
    </row>
    <row r="142" ht="67" customHeight="1" spans="1:80">
      <c r="A142" s="100">
        <v>33</v>
      </c>
      <c r="B142" s="91" t="s">
        <v>1118</v>
      </c>
      <c r="C142" s="102"/>
      <c r="D142" s="102"/>
      <c r="E142" s="102"/>
      <c r="F142" s="102"/>
      <c r="G142" s="90" t="s">
        <v>962</v>
      </c>
      <c r="H142" s="90" t="s">
        <v>962</v>
      </c>
      <c r="I142" s="90" t="s">
        <v>372</v>
      </c>
      <c r="J142" s="90" t="s">
        <v>491</v>
      </c>
      <c r="K142" s="108" t="s">
        <v>1119</v>
      </c>
      <c r="L142" s="90" t="s">
        <v>1103</v>
      </c>
      <c r="M142" s="90">
        <v>300</v>
      </c>
      <c r="N142" s="100"/>
      <c r="O142" s="100"/>
      <c r="P142" s="100"/>
      <c r="Q142" s="100"/>
      <c r="R142" s="100"/>
      <c r="S142" s="100"/>
      <c r="T142" s="100"/>
      <c r="U142" s="100">
        <v>300</v>
      </c>
      <c r="V142" s="90" t="s">
        <v>1120</v>
      </c>
      <c r="W142" s="90" t="s">
        <v>1121</v>
      </c>
      <c r="X142" s="90" t="s">
        <v>440</v>
      </c>
      <c r="Y142" s="90" t="s">
        <v>1122</v>
      </c>
      <c r="Z142" s="153">
        <v>6</v>
      </c>
      <c r="AA142" s="153">
        <v>12</v>
      </c>
      <c r="AB142" s="154"/>
      <c r="AC142" s="154"/>
      <c r="AD142" s="154"/>
      <c r="AE142" s="154"/>
      <c r="AF142" s="155"/>
      <c r="AG142" s="155"/>
      <c r="AH142" s="154" t="s">
        <v>167</v>
      </c>
      <c r="AI142" s="154" t="s">
        <v>167</v>
      </c>
      <c r="AJ142" s="154" t="s">
        <v>167</v>
      </c>
      <c r="AK142" s="154" t="s">
        <v>167</v>
      </c>
      <c r="AL142" s="154" t="s">
        <v>182</v>
      </c>
      <c r="AM142" s="158">
        <v>0</v>
      </c>
      <c r="AN142" s="158">
        <v>0</v>
      </c>
      <c r="AO142" s="158" t="s">
        <v>808</v>
      </c>
      <c r="AP142" s="158"/>
      <c r="AQ142" s="158" t="s">
        <v>122</v>
      </c>
      <c r="AR142" s="158"/>
      <c r="AS142" s="158">
        <v>0</v>
      </c>
      <c r="AT142" s="158">
        <v>10</v>
      </c>
      <c r="AU142" s="158">
        <v>10</v>
      </c>
      <c r="AV142" s="158">
        <v>0</v>
      </c>
      <c r="AW142" s="158">
        <v>10</v>
      </c>
      <c r="AX142" s="158">
        <v>0</v>
      </c>
      <c r="AY142" s="158">
        <v>10</v>
      </c>
      <c r="AZ142" s="158">
        <v>0</v>
      </c>
      <c r="BA142" s="158">
        <v>10</v>
      </c>
      <c r="BB142" s="158">
        <v>0</v>
      </c>
      <c r="BC142" s="158">
        <v>10</v>
      </c>
      <c r="BD142" s="158">
        <v>0</v>
      </c>
      <c r="BE142" s="158">
        <v>10</v>
      </c>
      <c r="BF142" s="158">
        <v>0</v>
      </c>
      <c r="BG142" s="100">
        <v>10</v>
      </c>
      <c r="BH142" s="100">
        <v>0</v>
      </c>
      <c r="BI142" s="100">
        <v>10</v>
      </c>
      <c r="BJ142" s="204">
        <f>BI142/U142</f>
        <v>0.0333333333333333</v>
      </c>
      <c r="BK142" s="91" t="s">
        <v>1123</v>
      </c>
      <c r="BL142" s="91" t="s">
        <v>1124</v>
      </c>
      <c r="BM142" s="90" t="s">
        <v>491</v>
      </c>
      <c r="BN142" s="90" t="s">
        <v>491</v>
      </c>
      <c r="BO142" s="220" t="s">
        <v>503</v>
      </c>
      <c r="BP142" s="100" t="s">
        <v>504</v>
      </c>
      <c r="BQ142" s="100" t="s">
        <v>505</v>
      </c>
      <c r="BR142" s="90"/>
      <c r="BS142" s="100"/>
      <c r="BT142" s="100"/>
      <c r="BU142" s="100"/>
      <c r="BV142" s="100"/>
      <c r="BW142" s="100"/>
      <c r="BX142" s="100"/>
      <c r="BY142" s="100"/>
      <c r="BZ142" s="279"/>
      <c r="CA142" s="100"/>
      <c r="CB142" s="100"/>
    </row>
    <row r="143" ht="71" hidden="1" customHeight="1" spans="1:80">
      <c r="A143" s="100">
        <f t="shared" si="31"/>
        <v>124</v>
      </c>
      <c r="B143" s="205" t="s">
        <v>1125</v>
      </c>
      <c r="C143" s="102"/>
      <c r="D143" s="102"/>
      <c r="E143" s="102"/>
      <c r="F143" s="102"/>
      <c r="G143" s="90" t="s">
        <v>962</v>
      </c>
      <c r="H143" s="90" t="s">
        <v>962</v>
      </c>
      <c r="I143" s="90" t="s">
        <v>372</v>
      </c>
      <c r="J143" s="100" t="s">
        <v>163</v>
      </c>
      <c r="K143" s="205" t="s">
        <v>1126</v>
      </c>
      <c r="L143" s="90" t="s">
        <v>1127</v>
      </c>
      <c r="M143" s="90">
        <v>1000</v>
      </c>
      <c r="N143" s="100"/>
      <c r="O143" s="100"/>
      <c r="P143" s="90">
        <v>1000</v>
      </c>
      <c r="Q143" s="100"/>
      <c r="R143" s="100"/>
      <c r="S143" s="100"/>
      <c r="T143" s="100"/>
      <c r="U143" s="90">
        <v>1000</v>
      </c>
      <c r="V143" s="90" t="s">
        <v>1128</v>
      </c>
      <c r="W143" s="90" t="s">
        <v>1129</v>
      </c>
      <c r="X143" s="90" t="s">
        <v>1122</v>
      </c>
      <c r="Y143" s="100"/>
      <c r="Z143" s="153">
        <v>1</v>
      </c>
      <c r="AA143" s="153">
        <v>9</v>
      </c>
      <c r="AB143" s="154"/>
      <c r="AC143" s="154"/>
      <c r="AD143" s="154"/>
      <c r="AE143" s="154"/>
      <c r="AF143" s="155"/>
      <c r="AG143" s="155"/>
      <c r="AH143" s="154" t="s">
        <v>1130</v>
      </c>
      <c r="AI143" s="158" t="s">
        <v>735</v>
      </c>
      <c r="AJ143" s="158" t="s">
        <v>735</v>
      </c>
      <c r="AK143" s="158" t="s">
        <v>735</v>
      </c>
      <c r="AL143" s="158" t="s">
        <v>182</v>
      </c>
      <c r="AM143" s="158">
        <v>100</v>
      </c>
      <c r="AN143" s="158">
        <v>150</v>
      </c>
      <c r="AO143" s="158" t="s">
        <v>395</v>
      </c>
      <c r="AP143" s="158" t="s">
        <v>396</v>
      </c>
      <c r="AQ143" s="158" t="s">
        <v>107</v>
      </c>
      <c r="AR143" s="158" t="s">
        <v>1030</v>
      </c>
      <c r="AS143" s="158">
        <v>250</v>
      </c>
      <c r="AT143" s="158">
        <v>400</v>
      </c>
      <c r="AU143" s="158">
        <v>650</v>
      </c>
      <c r="AV143" s="158">
        <v>350</v>
      </c>
      <c r="AW143" s="158">
        <v>1000</v>
      </c>
      <c r="AX143" s="158">
        <v>0</v>
      </c>
      <c r="AY143" s="158">
        <v>1000</v>
      </c>
      <c r="AZ143" s="158">
        <v>0</v>
      </c>
      <c r="BA143" s="158">
        <v>1000</v>
      </c>
      <c r="BB143" s="158">
        <v>0</v>
      </c>
      <c r="BC143" s="158">
        <v>1000</v>
      </c>
      <c r="BD143" s="158">
        <v>0</v>
      </c>
      <c r="BE143" s="158">
        <v>1000</v>
      </c>
      <c r="BF143" s="158">
        <v>0</v>
      </c>
      <c r="BG143" s="100">
        <v>1000</v>
      </c>
      <c r="BH143" s="100">
        <v>0</v>
      </c>
      <c r="BI143" s="100">
        <v>1000</v>
      </c>
      <c r="BJ143" s="204">
        <f>AW143/U143</f>
        <v>1</v>
      </c>
      <c r="BK143" s="205" t="s">
        <v>1131</v>
      </c>
      <c r="BL143" s="111"/>
      <c r="BM143" s="90" t="s">
        <v>163</v>
      </c>
      <c r="BN143" s="90" t="s">
        <v>163</v>
      </c>
      <c r="BO143" s="100" t="s">
        <v>172</v>
      </c>
      <c r="BP143" s="100" t="s">
        <v>624</v>
      </c>
      <c r="BQ143" s="127" t="s">
        <v>625</v>
      </c>
      <c r="BR143" s="90"/>
      <c r="BS143" s="100"/>
      <c r="BT143" s="100"/>
      <c r="BU143" s="100"/>
      <c r="BV143" s="100"/>
      <c r="BW143" s="100"/>
      <c r="BX143" s="100"/>
      <c r="BY143" s="100"/>
      <c r="BZ143" s="90"/>
      <c r="CA143" s="100"/>
      <c r="CB143" s="90"/>
    </row>
    <row r="144" s="76" customFormat="1" ht="63" hidden="1" customHeight="1" spans="1:82">
      <c r="A144" s="100">
        <f t="shared" si="31"/>
        <v>125</v>
      </c>
      <c r="B144" s="91" t="s">
        <v>1132</v>
      </c>
      <c r="C144" s="220"/>
      <c r="D144" s="220"/>
      <c r="E144" s="220"/>
      <c r="F144" s="220"/>
      <c r="G144" s="90" t="s">
        <v>962</v>
      </c>
      <c r="H144" s="90" t="s">
        <v>962</v>
      </c>
      <c r="I144" s="90" t="s">
        <v>372</v>
      </c>
      <c r="J144" s="220" t="s">
        <v>839</v>
      </c>
      <c r="K144" s="91" t="s">
        <v>1133</v>
      </c>
      <c r="L144" s="90" t="s">
        <v>621</v>
      </c>
      <c r="M144" s="90">
        <v>1000</v>
      </c>
      <c r="N144" s="125"/>
      <c r="O144" s="125"/>
      <c r="P144" s="125"/>
      <c r="Q144" s="125"/>
      <c r="R144" s="125"/>
      <c r="S144" s="125"/>
      <c r="T144" s="125"/>
      <c r="U144" s="90">
        <v>1000</v>
      </c>
      <c r="V144" s="125" t="s">
        <v>431</v>
      </c>
      <c r="W144" s="90" t="s">
        <v>396</v>
      </c>
      <c r="X144" s="242" t="s">
        <v>842</v>
      </c>
      <c r="Y144" s="242" t="s">
        <v>843</v>
      </c>
      <c r="Z144" s="249">
        <v>4</v>
      </c>
      <c r="AA144" s="158">
        <v>12</v>
      </c>
      <c r="AB144" s="249"/>
      <c r="AC144" s="249"/>
      <c r="AD144" s="249"/>
      <c r="AE144" s="249"/>
      <c r="AF144" s="249"/>
      <c r="AG144" s="249"/>
      <c r="AH144" s="158" t="s">
        <v>92</v>
      </c>
      <c r="AI144" s="249" t="s">
        <v>1134</v>
      </c>
      <c r="AJ144" s="249" t="s">
        <v>1134</v>
      </c>
      <c r="AK144" s="249" t="s">
        <v>1134</v>
      </c>
      <c r="AL144" s="249" t="s">
        <v>1134</v>
      </c>
      <c r="AM144" s="249">
        <v>100</v>
      </c>
      <c r="AN144" s="249">
        <v>90</v>
      </c>
      <c r="AO144" s="249" t="s">
        <v>1135</v>
      </c>
      <c r="AP144" s="249" t="s">
        <v>396</v>
      </c>
      <c r="AQ144" s="249" t="s">
        <v>122</v>
      </c>
      <c r="AR144" s="249"/>
      <c r="AS144" s="249">
        <v>190</v>
      </c>
      <c r="AT144" s="249">
        <v>100</v>
      </c>
      <c r="AU144" s="249">
        <v>290</v>
      </c>
      <c r="AV144" s="249">
        <v>70</v>
      </c>
      <c r="AW144" s="249">
        <v>360</v>
      </c>
      <c r="AX144" s="249">
        <v>60</v>
      </c>
      <c r="AY144" s="249">
        <v>420</v>
      </c>
      <c r="AZ144" s="249">
        <v>95</v>
      </c>
      <c r="BA144" s="158">
        <v>515</v>
      </c>
      <c r="BB144" s="158">
        <v>100</v>
      </c>
      <c r="BC144" s="158">
        <v>615</v>
      </c>
      <c r="BD144" s="158">
        <v>55</v>
      </c>
      <c r="BE144" s="158">
        <v>670</v>
      </c>
      <c r="BF144" s="158">
        <v>125</v>
      </c>
      <c r="BG144" s="100">
        <v>795</v>
      </c>
      <c r="BH144" s="100">
        <v>80</v>
      </c>
      <c r="BI144" s="100">
        <v>875</v>
      </c>
      <c r="BJ144" s="256">
        <f>BI144/U144</f>
        <v>0.875</v>
      </c>
      <c r="BK144" s="108" t="s">
        <v>1136</v>
      </c>
      <c r="BL144" s="108"/>
      <c r="BM144" s="90" t="s">
        <v>1137</v>
      </c>
      <c r="BN144" s="224" t="s">
        <v>839</v>
      </c>
      <c r="BO144" s="90" t="s">
        <v>846</v>
      </c>
      <c r="BP144" s="90" t="s">
        <v>847</v>
      </c>
      <c r="BQ144" s="90" t="s">
        <v>1138</v>
      </c>
      <c r="BR144" s="220"/>
      <c r="BS144" s="273"/>
      <c r="BT144" s="274"/>
      <c r="BU144" s="274"/>
      <c r="BV144" s="274"/>
      <c r="BW144" s="274"/>
      <c r="BX144" s="274"/>
      <c r="BY144" s="274"/>
      <c r="BZ144" s="125"/>
      <c r="CA144" s="274"/>
      <c r="CB144" s="274"/>
      <c r="CC144" s="72"/>
      <c r="CD144" s="72"/>
    </row>
    <row r="145" ht="64" customHeight="1" spans="1:80">
      <c r="A145" s="100">
        <v>34</v>
      </c>
      <c r="B145" s="110" t="s">
        <v>1139</v>
      </c>
      <c r="C145" s="102"/>
      <c r="D145" s="102"/>
      <c r="E145" s="102"/>
      <c r="F145" s="102"/>
      <c r="G145" s="90" t="s">
        <v>962</v>
      </c>
      <c r="H145" s="90" t="s">
        <v>962</v>
      </c>
      <c r="I145" s="90" t="s">
        <v>372</v>
      </c>
      <c r="J145" s="126" t="s">
        <v>251</v>
      </c>
      <c r="K145" s="110" t="s">
        <v>1140</v>
      </c>
      <c r="L145" s="126" t="s">
        <v>1103</v>
      </c>
      <c r="M145" s="126">
        <v>4500</v>
      </c>
      <c r="N145" s="126"/>
      <c r="O145" s="126"/>
      <c r="P145" s="126"/>
      <c r="Q145" s="100"/>
      <c r="R145" s="100"/>
      <c r="S145" s="126">
        <v>60</v>
      </c>
      <c r="T145" s="100"/>
      <c r="U145" s="126">
        <v>4440</v>
      </c>
      <c r="V145" s="126" t="s">
        <v>1104</v>
      </c>
      <c r="W145" s="126" t="s">
        <v>396</v>
      </c>
      <c r="X145" s="126" t="s">
        <v>1141</v>
      </c>
      <c r="Y145" s="126" t="s">
        <v>796</v>
      </c>
      <c r="Z145" s="160">
        <v>6</v>
      </c>
      <c r="AA145" s="160">
        <v>12</v>
      </c>
      <c r="AB145" s="160"/>
      <c r="AC145" s="160"/>
      <c r="AD145" s="160"/>
      <c r="AE145" s="160"/>
      <c r="AF145" s="155"/>
      <c r="AG145" s="155"/>
      <c r="AH145" s="154" t="s">
        <v>1142</v>
      </c>
      <c r="AI145" s="154" t="s">
        <v>1142</v>
      </c>
      <c r="AJ145" s="154" t="s">
        <v>1142</v>
      </c>
      <c r="AK145" s="154" t="s">
        <v>1142</v>
      </c>
      <c r="AL145" s="158" t="s">
        <v>156</v>
      </c>
      <c r="AM145" s="158">
        <v>0</v>
      </c>
      <c r="AN145" s="158">
        <v>0</v>
      </c>
      <c r="AO145" s="158" t="s">
        <v>808</v>
      </c>
      <c r="AP145" s="158"/>
      <c r="AQ145" s="158" t="s">
        <v>122</v>
      </c>
      <c r="AR145" s="158"/>
      <c r="AS145" s="158">
        <v>0</v>
      </c>
      <c r="AT145" s="158">
        <v>80</v>
      </c>
      <c r="AU145" s="158">
        <v>80</v>
      </c>
      <c r="AV145" s="158">
        <v>0</v>
      </c>
      <c r="AW145" s="158">
        <v>80</v>
      </c>
      <c r="AX145" s="158">
        <v>0</v>
      </c>
      <c r="AY145" s="158">
        <v>80</v>
      </c>
      <c r="AZ145" s="158">
        <v>5</v>
      </c>
      <c r="BA145" s="158">
        <v>85</v>
      </c>
      <c r="BB145" s="158">
        <v>0</v>
      </c>
      <c r="BC145" s="158">
        <v>85</v>
      </c>
      <c r="BD145" s="158">
        <v>10</v>
      </c>
      <c r="BE145" s="158">
        <v>95</v>
      </c>
      <c r="BF145" s="158">
        <v>0</v>
      </c>
      <c r="BG145" s="100">
        <v>95</v>
      </c>
      <c r="BH145" s="100">
        <v>0</v>
      </c>
      <c r="BI145" s="100">
        <v>95</v>
      </c>
      <c r="BJ145" s="204">
        <f>BI145/U145</f>
        <v>0.0213963963963964</v>
      </c>
      <c r="BK145" s="209" t="s">
        <v>1143</v>
      </c>
      <c r="BL145" s="210" t="s">
        <v>1144</v>
      </c>
      <c r="BM145" s="126" t="s">
        <v>1145</v>
      </c>
      <c r="BN145" s="126" t="s">
        <v>1146</v>
      </c>
      <c r="BO145" s="126" t="s">
        <v>676</v>
      </c>
      <c r="BP145" s="126" t="s">
        <v>262</v>
      </c>
      <c r="BQ145" s="126" t="s">
        <v>263</v>
      </c>
      <c r="BR145" s="126"/>
      <c r="BS145" s="100"/>
      <c r="BT145" s="100"/>
      <c r="BU145" s="100"/>
      <c r="BV145" s="100"/>
      <c r="BW145" s="100"/>
      <c r="BX145" s="100"/>
      <c r="BY145" s="100"/>
      <c r="BZ145" s="126"/>
      <c r="CA145" s="100"/>
      <c r="CB145" s="90" t="s">
        <v>251</v>
      </c>
    </row>
    <row r="146" ht="60" customHeight="1" spans="1:80">
      <c r="A146" s="100">
        <v>35</v>
      </c>
      <c r="B146" s="110" t="s">
        <v>1147</v>
      </c>
      <c r="C146" s="102"/>
      <c r="D146" s="102"/>
      <c r="E146" s="102"/>
      <c r="F146" s="102"/>
      <c r="G146" s="90" t="s">
        <v>962</v>
      </c>
      <c r="H146" s="90" t="s">
        <v>962</v>
      </c>
      <c r="I146" s="90" t="s">
        <v>372</v>
      </c>
      <c r="J146" s="126" t="s">
        <v>251</v>
      </c>
      <c r="K146" s="110" t="s">
        <v>1148</v>
      </c>
      <c r="L146" s="126" t="s">
        <v>481</v>
      </c>
      <c r="M146" s="126">
        <v>4000</v>
      </c>
      <c r="N146" s="126"/>
      <c r="O146" s="126"/>
      <c r="P146" s="126">
        <v>4000</v>
      </c>
      <c r="Q146" s="100"/>
      <c r="R146" s="100"/>
      <c r="S146" s="126"/>
      <c r="T146" s="100"/>
      <c r="U146" s="126">
        <v>2000</v>
      </c>
      <c r="V146" s="126" t="s">
        <v>1149</v>
      </c>
      <c r="W146" s="126" t="s">
        <v>1150</v>
      </c>
      <c r="X146" s="126" t="s">
        <v>1151</v>
      </c>
      <c r="Y146" s="126" t="s">
        <v>1152</v>
      </c>
      <c r="Z146" s="160">
        <v>12</v>
      </c>
      <c r="AA146" s="160"/>
      <c r="AB146" s="160"/>
      <c r="AC146" s="160"/>
      <c r="AD146" s="160"/>
      <c r="AE146" s="160"/>
      <c r="AF146" s="155"/>
      <c r="AG146" s="155"/>
      <c r="AH146" s="154" t="s">
        <v>1153</v>
      </c>
      <c r="AI146" s="154" t="s">
        <v>1153</v>
      </c>
      <c r="AJ146" s="154" t="s">
        <v>1153</v>
      </c>
      <c r="AK146" s="154" t="s">
        <v>1153</v>
      </c>
      <c r="AL146" s="158" t="s">
        <v>156</v>
      </c>
      <c r="AM146" s="158">
        <v>0</v>
      </c>
      <c r="AN146" s="158">
        <v>0</v>
      </c>
      <c r="AO146" s="158" t="s">
        <v>486</v>
      </c>
      <c r="AP146" s="158"/>
      <c r="AQ146" s="158"/>
      <c r="AR146" s="158"/>
      <c r="AS146" s="158">
        <v>0</v>
      </c>
      <c r="AT146" s="158">
        <v>0</v>
      </c>
      <c r="AU146" s="158">
        <v>0</v>
      </c>
      <c r="AV146" s="158">
        <v>0</v>
      </c>
      <c r="AW146" s="158">
        <v>0</v>
      </c>
      <c r="AX146" s="158">
        <v>0</v>
      </c>
      <c r="AY146" s="158">
        <v>0</v>
      </c>
      <c r="AZ146" s="158">
        <v>0</v>
      </c>
      <c r="BA146" s="158">
        <v>0</v>
      </c>
      <c r="BB146" s="158">
        <v>0</v>
      </c>
      <c r="BC146" s="158">
        <v>0</v>
      </c>
      <c r="BD146" s="158">
        <v>0</v>
      </c>
      <c r="BE146" s="158">
        <v>0</v>
      </c>
      <c r="BF146" s="158">
        <v>0</v>
      </c>
      <c r="BG146" s="100">
        <v>0</v>
      </c>
      <c r="BH146" s="100">
        <v>0</v>
      </c>
      <c r="BI146" s="100">
        <v>0</v>
      </c>
      <c r="BJ146" s="204">
        <v>0</v>
      </c>
      <c r="BK146" s="111" t="s">
        <v>431</v>
      </c>
      <c r="BL146" s="111" t="s">
        <v>158</v>
      </c>
      <c r="BM146" s="126" t="s">
        <v>251</v>
      </c>
      <c r="BN146" s="126" t="s">
        <v>251</v>
      </c>
      <c r="BO146" s="126" t="s">
        <v>676</v>
      </c>
      <c r="BP146" s="272" t="s">
        <v>677</v>
      </c>
      <c r="BQ146" s="126" t="s">
        <v>1154</v>
      </c>
      <c r="BR146" s="126"/>
      <c r="BS146" s="100"/>
      <c r="BT146" s="100"/>
      <c r="BU146" s="100"/>
      <c r="BV146" s="100"/>
      <c r="BW146" s="100"/>
      <c r="BX146" s="100"/>
      <c r="BY146" s="100"/>
      <c r="BZ146" s="126"/>
      <c r="CA146" s="100"/>
      <c r="CB146" s="90" t="s">
        <v>251</v>
      </c>
    </row>
    <row r="147" ht="70" customHeight="1" spans="1:80">
      <c r="A147" s="100">
        <v>36</v>
      </c>
      <c r="B147" s="91" t="s">
        <v>1155</v>
      </c>
      <c r="C147" s="120"/>
      <c r="D147" s="120"/>
      <c r="E147" s="120"/>
      <c r="F147" s="120"/>
      <c r="G147" s="90" t="s">
        <v>962</v>
      </c>
      <c r="H147" s="90" t="s">
        <v>1156</v>
      </c>
      <c r="I147" s="90" t="s">
        <v>372</v>
      </c>
      <c r="J147" s="100" t="s">
        <v>780</v>
      </c>
      <c r="K147" s="284" t="s">
        <v>1157</v>
      </c>
      <c r="L147" s="126" t="s">
        <v>1158</v>
      </c>
      <c r="M147" s="100">
        <v>40000</v>
      </c>
      <c r="N147" s="121"/>
      <c r="O147" s="121"/>
      <c r="P147" s="121"/>
      <c r="Q147" s="121"/>
      <c r="R147" s="121"/>
      <c r="S147" s="121"/>
      <c r="T147" s="121"/>
      <c r="U147" s="100">
        <v>15000</v>
      </c>
      <c r="V147" s="100" t="s">
        <v>1159</v>
      </c>
      <c r="W147" s="100" t="s">
        <v>1160</v>
      </c>
      <c r="X147" s="100" t="s">
        <v>1161</v>
      </c>
      <c r="Y147" s="100" t="s">
        <v>1161</v>
      </c>
      <c r="Z147" s="158"/>
      <c r="AA147" s="158"/>
      <c r="AB147" s="158"/>
      <c r="AC147" s="158"/>
      <c r="AD147" s="158"/>
      <c r="AE147" s="158"/>
      <c r="AF147" s="155"/>
      <c r="AG147" s="155"/>
      <c r="AH147" s="158" t="s">
        <v>167</v>
      </c>
      <c r="AI147" s="158" t="s">
        <v>167</v>
      </c>
      <c r="AJ147" s="158" t="s">
        <v>167</v>
      </c>
      <c r="AK147" s="158" t="s">
        <v>167</v>
      </c>
      <c r="AL147" s="158" t="s">
        <v>167</v>
      </c>
      <c r="AM147" s="158">
        <v>0</v>
      </c>
      <c r="AN147" s="158">
        <v>0</v>
      </c>
      <c r="AO147" s="158" t="s">
        <v>541</v>
      </c>
      <c r="AP147" s="158"/>
      <c r="AQ147" s="158"/>
      <c r="AR147" s="158"/>
      <c r="AS147" s="158">
        <v>0</v>
      </c>
      <c r="AT147" s="158">
        <v>0</v>
      </c>
      <c r="AU147" s="158">
        <v>0</v>
      </c>
      <c r="AV147" s="158">
        <v>0</v>
      </c>
      <c r="AW147" s="158">
        <v>0</v>
      </c>
      <c r="AX147" s="158">
        <v>0</v>
      </c>
      <c r="AY147" s="158">
        <v>0</v>
      </c>
      <c r="AZ147" s="158">
        <v>0</v>
      </c>
      <c r="BA147" s="158">
        <v>0</v>
      </c>
      <c r="BB147" s="158">
        <v>0</v>
      </c>
      <c r="BC147" s="158">
        <v>0</v>
      </c>
      <c r="BD147" s="158">
        <v>0</v>
      </c>
      <c r="BE147" s="158">
        <v>0</v>
      </c>
      <c r="BF147" s="158">
        <v>0</v>
      </c>
      <c r="BG147" s="100">
        <v>0</v>
      </c>
      <c r="BH147" s="100">
        <v>0</v>
      </c>
      <c r="BI147" s="100">
        <v>0</v>
      </c>
      <c r="BJ147" s="204">
        <v>0</v>
      </c>
      <c r="BK147" s="315" t="s">
        <v>1162</v>
      </c>
      <c r="BL147" s="111" t="s">
        <v>158</v>
      </c>
      <c r="BM147" s="220" t="s">
        <v>1020</v>
      </c>
      <c r="BN147" s="220" t="s">
        <v>1163</v>
      </c>
      <c r="BO147" s="224" t="s">
        <v>788</v>
      </c>
      <c r="BP147" s="90" t="s">
        <v>1164</v>
      </c>
      <c r="BQ147" s="90" t="s">
        <v>1165</v>
      </c>
      <c r="BR147" s="275" t="s">
        <v>800</v>
      </c>
      <c r="BS147" s="100"/>
      <c r="BT147" s="100"/>
      <c r="BU147" s="100"/>
      <c r="BV147" s="100"/>
      <c r="BW147" s="100"/>
      <c r="BX147" s="100"/>
      <c r="BY147" s="100"/>
      <c r="BZ147" s="100"/>
      <c r="CA147" s="100"/>
      <c r="CB147" s="100"/>
    </row>
    <row r="148" ht="63" customHeight="1" spans="1:80">
      <c r="A148" s="100">
        <v>37</v>
      </c>
      <c r="B148" s="91" t="s">
        <v>1166</v>
      </c>
      <c r="C148" s="120"/>
      <c r="D148" s="120"/>
      <c r="E148" s="120"/>
      <c r="F148" s="120"/>
      <c r="G148" s="90" t="s">
        <v>962</v>
      </c>
      <c r="H148" s="90" t="s">
        <v>1156</v>
      </c>
      <c r="I148" s="90" t="s">
        <v>372</v>
      </c>
      <c r="J148" s="125" t="s">
        <v>1167</v>
      </c>
      <c r="K148" s="284" t="s">
        <v>1168</v>
      </c>
      <c r="L148" s="126" t="s">
        <v>1158</v>
      </c>
      <c r="M148" s="100">
        <v>80000</v>
      </c>
      <c r="N148" s="121"/>
      <c r="O148" s="121"/>
      <c r="P148" s="121"/>
      <c r="Q148" s="121"/>
      <c r="R148" s="121"/>
      <c r="S148" s="121"/>
      <c r="T148" s="121"/>
      <c r="U148" s="100">
        <v>20000</v>
      </c>
      <c r="V148" s="100" t="s">
        <v>1159</v>
      </c>
      <c r="W148" s="100" t="s">
        <v>1160</v>
      </c>
      <c r="X148" s="100" t="s">
        <v>1161</v>
      </c>
      <c r="Y148" s="100" t="s">
        <v>1161</v>
      </c>
      <c r="Z148" s="158"/>
      <c r="AA148" s="158"/>
      <c r="AB148" s="158"/>
      <c r="AC148" s="158"/>
      <c r="AD148" s="158"/>
      <c r="AE148" s="158"/>
      <c r="AF148" s="155"/>
      <c r="AG148" s="155"/>
      <c r="AH148" s="158" t="s">
        <v>167</v>
      </c>
      <c r="AI148" s="158" t="s">
        <v>167</v>
      </c>
      <c r="AJ148" s="158" t="s">
        <v>167</v>
      </c>
      <c r="AK148" s="158" t="s">
        <v>167</v>
      </c>
      <c r="AL148" s="158" t="s">
        <v>167</v>
      </c>
      <c r="AM148" s="158">
        <v>0</v>
      </c>
      <c r="AN148" s="158">
        <v>0</v>
      </c>
      <c r="AO148" s="158" t="s">
        <v>541</v>
      </c>
      <c r="AP148" s="158"/>
      <c r="AQ148" s="158"/>
      <c r="AR148" s="158"/>
      <c r="AS148" s="158">
        <v>0</v>
      </c>
      <c r="AT148" s="158">
        <v>0</v>
      </c>
      <c r="AU148" s="158">
        <v>0</v>
      </c>
      <c r="AV148" s="158">
        <v>0</v>
      </c>
      <c r="AW148" s="158">
        <v>0</v>
      </c>
      <c r="AX148" s="158">
        <v>0</v>
      </c>
      <c r="AY148" s="158">
        <v>0</v>
      </c>
      <c r="AZ148" s="158">
        <v>0</v>
      </c>
      <c r="BA148" s="158">
        <v>0</v>
      </c>
      <c r="BB148" s="158">
        <v>0</v>
      </c>
      <c r="BC148" s="158">
        <v>0</v>
      </c>
      <c r="BD148" s="158">
        <v>0</v>
      </c>
      <c r="BE148" s="158">
        <v>0</v>
      </c>
      <c r="BF148" s="158">
        <v>0</v>
      </c>
      <c r="BG148" s="100">
        <v>0</v>
      </c>
      <c r="BH148" s="100">
        <v>0</v>
      </c>
      <c r="BI148" s="100">
        <v>0</v>
      </c>
      <c r="BJ148" s="204">
        <v>0</v>
      </c>
      <c r="BK148" s="315" t="s">
        <v>1162</v>
      </c>
      <c r="BL148" s="111" t="s">
        <v>158</v>
      </c>
      <c r="BM148" s="220" t="s">
        <v>1020</v>
      </c>
      <c r="BN148" s="220" t="s">
        <v>1163</v>
      </c>
      <c r="BO148" s="224" t="s">
        <v>788</v>
      </c>
      <c r="BP148" s="90" t="s">
        <v>1164</v>
      </c>
      <c r="BQ148" s="90" t="s">
        <v>1165</v>
      </c>
      <c r="BR148" s="275" t="s">
        <v>800</v>
      </c>
      <c r="BS148" s="100"/>
      <c r="BT148" s="100"/>
      <c r="BU148" s="100"/>
      <c r="BV148" s="100"/>
      <c r="BW148" s="100"/>
      <c r="BX148" s="100"/>
      <c r="BY148" s="100"/>
      <c r="BZ148" s="100"/>
      <c r="CA148" s="100"/>
      <c r="CB148" s="100"/>
    </row>
    <row r="149" ht="71" hidden="1" customHeight="1" spans="1:80">
      <c r="A149" s="100">
        <f t="shared" ref="A148:A157" si="32">ROW()-19</f>
        <v>130</v>
      </c>
      <c r="B149" s="232" t="s">
        <v>1169</v>
      </c>
      <c r="C149" s="102"/>
      <c r="D149" s="102"/>
      <c r="E149" s="102"/>
      <c r="F149" s="102"/>
      <c r="G149" s="90" t="s">
        <v>962</v>
      </c>
      <c r="H149" s="90" t="s">
        <v>962</v>
      </c>
      <c r="I149" s="90" t="s">
        <v>372</v>
      </c>
      <c r="J149" s="135" t="s">
        <v>373</v>
      </c>
      <c r="K149" s="232" t="s">
        <v>1170</v>
      </c>
      <c r="L149" s="135" t="s">
        <v>1171</v>
      </c>
      <c r="M149" s="135">
        <v>63000</v>
      </c>
      <c r="N149" s="100"/>
      <c r="O149" s="100"/>
      <c r="P149" s="100"/>
      <c r="Q149" s="100"/>
      <c r="R149" s="100"/>
      <c r="S149" s="135">
        <v>100</v>
      </c>
      <c r="T149" s="100"/>
      <c r="U149" s="135">
        <v>7000</v>
      </c>
      <c r="V149" s="252" t="s">
        <v>1172</v>
      </c>
      <c r="W149" s="252" t="s">
        <v>1173</v>
      </c>
      <c r="X149" s="252" t="s">
        <v>1174</v>
      </c>
      <c r="Y149" s="154" t="s">
        <v>1175</v>
      </c>
      <c r="Z149" s="153">
        <v>10</v>
      </c>
      <c r="AA149" s="252"/>
      <c r="AB149" s="252">
        <v>26</v>
      </c>
      <c r="AC149" s="252">
        <v>26</v>
      </c>
      <c r="AD149" s="252"/>
      <c r="AE149" s="252"/>
      <c r="AF149" s="155"/>
      <c r="AG149" s="155"/>
      <c r="AH149" s="252" t="s">
        <v>92</v>
      </c>
      <c r="AI149" s="252" t="s">
        <v>519</v>
      </c>
      <c r="AJ149" s="252" t="s">
        <v>167</v>
      </c>
      <c r="AK149" s="252" t="s">
        <v>167</v>
      </c>
      <c r="AL149" s="252" t="s">
        <v>1176</v>
      </c>
      <c r="AM149" s="158">
        <v>0</v>
      </c>
      <c r="AN149" s="158">
        <v>0</v>
      </c>
      <c r="AO149" s="158" t="s">
        <v>420</v>
      </c>
      <c r="AP149" s="158" t="s">
        <v>541</v>
      </c>
      <c r="AQ149" s="158"/>
      <c r="AR149" s="158"/>
      <c r="AS149" s="158">
        <v>0</v>
      </c>
      <c r="AT149" s="158">
        <v>0</v>
      </c>
      <c r="AU149" s="158">
        <v>0</v>
      </c>
      <c r="AV149" s="158">
        <v>0</v>
      </c>
      <c r="AW149" s="158">
        <v>0</v>
      </c>
      <c r="AX149" s="158">
        <v>40</v>
      </c>
      <c r="AY149" s="158">
        <v>40</v>
      </c>
      <c r="AZ149" s="158">
        <v>10</v>
      </c>
      <c r="BA149" s="158">
        <v>50</v>
      </c>
      <c r="BB149" s="158">
        <v>100</v>
      </c>
      <c r="BC149" s="158">
        <v>150</v>
      </c>
      <c r="BD149" s="158">
        <v>4550</v>
      </c>
      <c r="BE149" s="158">
        <v>4700</v>
      </c>
      <c r="BF149" s="158">
        <v>550</v>
      </c>
      <c r="BG149" s="100">
        <v>5250</v>
      </c>
      <c r="BH149" s="100">
        <v>600</v>
      </c>
      <c r="BI149" s="100">
        <v>5850</v>
      </c>
      <c r="BJ149" s="204">
        <f>BI149/U149</f>
        <v>0.835714285714286</v>
      </c>
      <c r="BK149" s="91" t="s">
        <v>1177</v>
      </c>
      <c r="BL149" s="91"/>
      <c r="BM149" s="135" t="s">
        <v>1020</v>
      </c>
      <c r="BN149" s="135" t="s">
        <v>1020</v>
      </c>
      <c r="BO149" s="135" t="s">
        <v>1032</v>
      </c>
      <c r="BP149" s="135" t="s">
        <v>1033</v>
      </c>
      <c r="BQ149" s="135" t="s">
        <v>1034</v>
      </c>
      <c r="BR149" s="234" t="s">
        <v>813</v>
      </c>
      <c r="BS149" s="100"/>
      <c r="BT149" s="100"/>
      <c r="BU149" s="100"/>
      <c r="BV149" s="100"/>
      <c r="BW149" s="100"/>
      <c r="BX149" s="100"/>
      <c r="BY149" s="100"/>
      <c r="BZ149" s="90"/>
      <c r="CA149" s="100"/>
      <c r="CB149" s="234" t="s">
        <v>813</v>
      </c>
    </row>
    <row r="150" ht="67" customHeight="1" spans="1:80">
      <c r="A150" s="100">
        <v>38</v>
      </c>
      <c r="B150" s="232" t="s">
        <v>1178</v>
      </c>
      <c r="C150" s="102"/>
      <c r="D150" s="102"/>
      <c r="E150" s="102"/>
      <c r="F150" s="102"/>
      <c r="G150" s="90" t="s">
        <v>962</v>
      </c>
      <c r="H150" s="90" t="s">
        <v>962</v>
      </c>
      <c r="I150" s="90" t="s">
        <v>372</v>
      </c>
      <c r="J150" s="135" t="s">
        <v>373</v>
      </c>
      <c r="K150" s="232" t="s">
        <v>1179</v>
      </c>
      <c r="L150" s="135" t="s">
        <v>1180</v>
      </c>
      <c r="M150" s="135">
        <v>7082.03</v>
      </c>
      <c r="N150" s="100"/>
      <c r="O150" s="100"/>
      <c r="P150" s="100"/>
      <c r="Q150" s="100"/>
      <c r="R150" s="100"/>
      <c r="S150" s="135"/>
      <c r="T150" s="100"/>
      <c r="U150" s="292">
        <v>7082.03</v>
      </c>
      <c r="V150" s="292" t="s">
        <v>1181</v>
      </c>
      <c r="W150" s="293" t="s">
        <v>1182</v>
      </c>
      <c r="X150" s="292" t="s">
        <v>1183</v>
      </c>
      <c r="Y150" s="292" t="s">
        <v>166</v>
      </c>
      <c r="Z150" s="252">
        <v>5</v>
      </c>
      <c r="AA150" s="252">
        <v>12</v>
      </c>
      <c r="AB150" s="252">
        <v>26</v>
      </c>
      <c r="AC150" s="252">
        <v>26</v>
      </c>
      <c r="AD150" s="252"/>
      <c r="AE150" s="252"/>
      <c r="AF150" s="155"/>
      <c r="AG150" s="155"/>
      <c r="AH150" s="252" t="s">
        <v>92</v>
      </c>
      <c r="AI150" s="252" t="s">
        <v>92</v>
      </c>
      <c r="AJ150" s="252" t="s">
        <v>167</v>
      </c>
      <c r="AK150" s="252" t="s">
        <v>167</v>
      </c>
      <c r="AL150" s="252" t="s">
        <v>1176</v>
      </c>
      <c r="AM150" s="158">
        <v>0</v>
      </c>
      <c r="AN150" s="158">
        <v>0</v>
      </c>
      <c r="AO150" s="158" t="s">
        <v>1089</v>
      </c>
      <c r="AP150" s="158" t="s">
        <v>520</v>
      </c>
      <c r="AQ150" s="158"/>
      <c r="AR150" s="158"/>
      <c r="AS150" s="158">
        <v>0</v>
      </c>
      <c r="AT150" s="158">
        <v>10</v>
      </c>
      <c r="AU150" s="158">
        <v>10</v>
      </c>
      <c r="AV150" s="158">
        <v>0</v>
      </c>
      <c r="AW150" s="158">
        <v>10</v>
      </c>
      <c r="AX150" s="158">
        <v>25</v>
      </c>
      <c r="AY150" s="158">
        <v>35</v>
      </c>
      <c r="AZ150" s="158">
        <v>0</v>
      </c>
      <c r="BA150" s="100">
        <f>AY150+AZ150</f>
        <v>35</v>
      </c>
      <c r="BB150" s="100">
        <v>60</v>
      </c>
      <c r="BC150" s="100">
        <v>95</v>
      </c>
      <c r="BD150" s="100">
        <v>1915</v>
      </c>
      <c r="BE150" s="100">
        <v>2010</v>
      </c>
      <c r="BF150" s="100">
        <v>240</v>
      </c>
      <c r="BG150" s="100">
        <v>2250</v>
      </c>
      <c r="BH150" s="100">
        <v>300</v>
      </c>
      <c r="BI150" s="100">
        <v>2550</v>
      </c>
      <c r="BJ150" s="204">
        <f>BI150/U150</f>
        <v>0.360066252190403</v>
      </c>
      <c r="BK150" s="91" t="s">
        <v>1184</v>
      </c>
      <c r="BL150" s="91" t="s">
        <v>158</v>
      </c>
      <c r="BM150" s="135" t="s">
        <v>1020</v>
      </c>
      <c r="BN150" s="135" t="s">
        <v>1020</v>
      </c>
      <c r="BO150" s="135" t="s">
        <v>1185</v>
      </c>
      <c r="BP150" s="135" t="s">
        <v>1033</v>
      </c>
      <c r="BQ150" s="135" t="s">
        <v>1034</v>
      </c>
      <c r="BR150" s="234" t="s">
        <v>813</v>
      </c>
      <c r="BS150" s="100"/>
      <c r="BT150" s="100"/>
      <c r="BU150" s="100"/>
      <c r="BV150" s="100"/>
      <c r="BW150" s="100"/>
      <c r="BX150" s="100"/>
      <c r="BY150" s="100"/>
      <c r="BZ150" s="90"/>
      <c r="CA150" s="100"/>
      <c r="CB150" s="234" t="s">
        <v>813</v>
      </c>
    </row>
    <row r="151" ht="69" hidden="1" customHeight="1" spans="1:80">
      <c r="A151" s="100">
        <f t="shared" si="32"/>
        <v>132</v>
      </c>
      <c r="B151" s="91" t="s">
        <v>1186</v>
      </c>
      <c r="C151" s="102"/>
      <c r="D151" s="102"/>
      <c r="E151" s="102"/>
      <c r="F151" s="102"/>
      <c r="G151" s="90" t="s">
        <v>962</v>
      </c>
      <c r="H151" s="90" t="s">
        <v>962</v>
      </c>
      <c r="I151" s="90" t="s">
        <v>372</v>
      </c>
      <c r="J151" s="90" t="s">
        <v>373</v>
      </c>
      <c r="K151" s="91" t="s">
        <v>1187</v>
      </c>
      <c r="L151" s="90" t="s">
        <v>1188</v>
      </c>
      <c r="M151" s="100">
        <v>3500</v>
      </c>
      <c r="N151" s="100"/>
      <c r="O151" s="100"/>
      <c r="P151" s="100"/>
      <c r="Q151" s="100"/>
      <c r="R151" s="100"/>
      <c r="S151" s="100">
        <v>10</v>
      </c>
      <c r="T151" s="100"/>
      <c r="U151" s="294">
        <v>1000</v>
      </c>
      <c r="V151" s="292" t="s">
        <v>1189</v>
      </c>
      <c r="W151" s="293" t="s">
        <v>1182</v>
      </c>
      <c r="X151" s="290" t="s">
        <v>1190</v>
      </c>
      <c r="Y151" s="290" t="s">
        <v>1191</v>
      </c>
      <c r="Z151" s="153">
        <v>10</v>
      </c>
      <c r="AA151" s="153"/>
      <c r="AB151" s="154">
        <v>25</v>
      </c>
      <c r="AC151" s="154">
        <v>25</v>
      </c>
      <c r="AD151" s="154"/>
      <c r="AE151" s="154"/>
      <c r="AF151" s="155"/>
      <c r="AG151" s="155"/>
      <c r="AH151" s="252" t="s">
        <v>92</v>
      </c>
      <c r="AI151" s="252" t="s">
        <v>92</v>
      </c>
      <c r="AJ151" s="252" t="s">
        <v>167</v>
      </c>
      <c r="AK151" s="252" t="s">
        <v>167</v>
      </c>
      <c r="AL151" s="252" t="s">
        <v>1176</v>
      </c>
      <c r="AM151" s="158">
        <v>0</v>
      </c>
      <c r="AN151" s="158">
        <v>0</v>
      </c>
      <c r="AO151" s="158" t="s">
        <v>420</v>
      </c>
      <c r="AP151" s="158" t="s">
        <v>520</v>
      </c>
      <c r="AQ151" s="158"/>
      <c r="AR151" s="158"/>
      <c r="AS151" s="158">
        <v>0</v>
      </c>
      <c r="AT151" s="158">
        <v>10</v>
      </c>
      <c r="AU151" s="158">
        <v>10</v>
      </c>
      <c r="AV151" s="158">
        <v>0</v>
      </c>
      <c r="AW151" s="158">
        <v>10</v>
      </c>
      <c r="AX151" s="158">
        <v>45</v>
      </c>
      <c r="AY151" s="158">
        <v>55</v>
      </c>
      <c r="AZ151" s="158">
        <v>0</v>
      </c>
      <c r="BA151" s="100">
        <f>AY151+AZ151</f>
        <v>55</v>
      </c>
      <c r="BB151" s="100">
        <v>65</v>
      </c>
      <c r="BC151" s="100">
        <v>120</v>
      </c>
      <c r="BD151" s="100">
        <v>550</v>
      </c>
      <c r="BE151" s="100">
        <v>670</v>
      </c>
      <c r="BF151" s="100">
        <v>80</v>
      </c>
      <c r="BG151" s="100">
        <v>750</v>
      </c>
      <c r="BH151" s="100">
        <v>100</v>
      </c>
      <c r="BI151" s="100">
        <v>850</v>
      </c>
      <c r="BJ151" s="204">
        <f>BI151/U151</f>
        <v>0.85</v>
      </c>
      <c r="BK151" s="91" t="s">
        <v>1192</v>
      </c>
      <c r="BL151" s="91"/>
      <c r="BM151" s="90" t="s">
        <v>1020</v>
      </c>
      <c r="BN151" s="90" t="s">
        <v>1020</v>
      </c>
      <c r="BO151" s="135" t="s">
        <v>1185</v>
      </c>
      <c r="BP151" s="135" t="s">
        <v>1033</v>
      </c>
      <c r="BQ151" s="90" t="s">
        <v>1034</v>
      </c>
      <c r="BR151" s="234" t="s">
        <v>813</v>
      </c>
      <c r="BS151" s="100"/>
      <c r="BT151" s="100"/>
      <c r="BU151" s="100"/>
      <c r="BV151" s="100"/>
      <c r="BW151" s="100"/>
      <c r="BX151" s="100"/>
      <c r="BY151" s="100"/>
      <c r="BZ151" s="90"/>
      <c r="CA151" s="100"/>
      <c r="CB151" s="234" t="s">
        <v>813</v>
      </c>
    </row>
    <row r="152" ht="52" customHeight="1" spans="1:80">
      <c r="A152" s="100">
        <v>39</v>
      </c>
      <c r="B152" s="110" t="s">
        <v>1193</v>
      </c>
      <c r="C152" s="102"/>
      <c r="D152" s="102"/>
      <c r="E152" s="102"/>
      <c r="F152" s="102"/>
      <c r="G152" s="90" t="s">
        <v>962</v>
      </c>
      <c r="H152" s="90" t="s">
        <v>962</v>
      </c>
      <c r="I152" s="90" t="s">
        <v>372</v>
      </c>
      <c r="J152" s="126" t="s">
        <v>780</v>
      </c>
      <c r="K152" s="110" t="s">
        <v>1194</v>
      </c>
      <c r="L152" s="126" t="s">
        <v>1195</v>
      </c>
      <c r="M152" s="126">
        <v>6000</v>
      </c>
      <c r="N152" s="126"/>
      <c r="O152" s="100">
        <v>6000</v>
      </c>
      <c r="P152" s="100"/>
      <c r="Q152" s="100"/>
      <c r="R152" s="100"/>
      <c r="S152" s="126"/>
      <c r="T152" s="100"/>
      <c r="U152" s="126">
        <v>1200</v>
      </c>
      <c r="V152" s="126" t="s">
        <v>1196</v>
      </c>
      <c r="W152" s="126" t="s">
        <v>1197</v>
      </c>
      <c r="X152" s="126" t="s">
        <v>1198</v>
      </c>
      <c r="Y152" s="126" t="s">
        <v>1199</v>
      </c>
      <c r="Z152" s="153">
        <v>12</v>
      </c>
      <c r="AA152" s="153"/>
      <c r="AB152" s="158"/>
      <c r="AC152" s="158"/>
      <c r="AD152" s="158"/>
      <c r="AE152" s="158"/>
      <c r="AF152" s="155"/>
      <c r="AG152" s="155"/>
      <c r="AH152" s="154" t="s">
        <v>1200</v>
      </c>
      <c r="AI152" s="158" t="s">
        <v>167</v>
      </c>
      <c r="AJ152" s="158" t="s">
        <v>167</v>
      </c>
      <c r="AK152" s="158" t="s">
        <v>167</v>
      </c>
      <c r="AL152" s="158" t="s">
        <v>167</v>
      </c>
      <c r="AM152" s="158">
        <v>0</v>
      </c>
      <c r="AN152" s="158">
        <v>0</v>
      </c>
      <c r="AO152" s="158" t="s">
        <v>486</v>
      </c>
      <c r="AP152" s="158"/>
      <c r="AQ152" s="158"/>
      <c r="AR152" s="158"/>
      <c r="AS152" s="158">
        <v>0</v>
      </c>
      <c r="AT152" s="158">
        <v>3</v>
      </c>
      <c r="AU152" s="158">
        <v>3</v>
      </c>
      <c r="AV152" s="158">
        <v>7</v>
      </c>
      <c r="AW152" s="158">
        <v>10</v>
      </c>
      <c r="AX152" s="147">
        <v>20</v>
      </c>
      <c r="AY152" s="158">
        <v>30</v>
      </c>
      <c r="AZ152" s="158">
        <v>10</v>
      </c>
      <c r="BA152" s="158">
        <v>40</v>
      </c>
      <c r="BB152" s="158">
        <v>10</v>
      </c>
      <c r="BC152" s="158">
        <v>50</v>
      </c>
      <c r="BD152" s="147">
        <v>10</v>
      </c>
      <c r="BE152" s="100">
        <v>60</v>
      </c>
      <c r="BF152" s="100">
        <v>10</v>
      </c>
      <c r="BG152" s="100">
        <v>70</v>
      </c>
      <c r="BH152" s="100">
        <v>10</v>
      </c>
      <c r="BI152" s="100">
        <v>80</v>
      </c>
      <c r="BJ152" s="204">
        <f>BI152/U152</f>
        <v>0.0666666666666667</v>
      </c>
      <c r="BK152" s="111" t="s">
        <v>1201</v>
      </c>
      <c r="BL152" s="91" t="s">
        <v>1202</v>
      </c>
      <c r="BM152" s="90" t="s">
        <v>1020</v>
      </c>
      <c r="BN152" s="220" t="s">
        <v>1020</v>
      </c>
      <c r="BO152" s="224" t="s">
        <v>788</v>
      </c>
      <c r="BP152" s="135" t="s">
        <v>1021</v>
      </c>
      <c r="BQ152" s="125" t="s">
        <v>1022</v>
      </c>
      <c r="BR152" s="275" t="s">
        <v>800</v>
      </c>
      <c r="BS152" s="100"/>
      <c r="BT152" s="100"/>
      <c r="BU152" s="100"/>
      <c r="BV152" s="100"/>
      <c r="BW152" s="100"/>
      <c r="BX152" s="100"/>
      <c r="BY152" s="100"/>
      <c r="BZ152" s="100"/>
      <c r="CA152" s="100"/>
      <c r="CB152" s="275" t="s">
        <v>800</v>
      </c>
    </row>
    <row r="153" s="72" customFormat="1" ht="61" hidden="1" customHeight="1" spans="1:80">
      <c r="A153" s="100">
        <f t="shared" si="32"/>
        <v>134</v>
      </c>
      <c r="B153" s="104" t="s">
        <v>1203</v>
      </c>
      <c r="C153" s="102"/>
      <c r="D153" s="102"/>
      <c r="E153" s="102"/>
      <c r="F153" s="102"/>
      <c r="G153" s="90" t="s">
        <v>962</v>
      </c>
      <c r="H153" s="90" t="s">
        <v>962</v>
      </c>
      <c r="I153" s="90" t="s">
        <v>372</v>
      </c>
      <c r="J153" s="135" t="s">
        <v>1167</v>
      </c>
      <c r="K153" s="110" t="s">
        <v>1204</v>
      </c>
      <c r="L153" s="126" t="s">
        <v>1205</v>
      </c>
      <c r="M153" s="100">
        <v>800</v>
      </c>
      <c r="N153" s="100"/>
      <c r="O153" s="100">
        <v>800</v>
      </c>
      <c r="P153" s="100"/>
      <c r="Q153" s="100"/>
      <c r="R153" s="100"/>
      <c r="S153" s="126"/>
      <c r="T153" s="100"/>
      <c r="U153" s="126">
        <v>800</v>
      </c>
      <c r="V153" s="126" t="s">
        <v>1196</v>
      </c>
      <c r="W153" s="126" t="s">
        <v>1206</v>
      </c>
      <c r="X153" s="126" t="s">
        <v>1207</v>
      </c>
      <c r="Y153" s="126"/>
      <c r="Z153" s="153">
        <v>6</v>
      </c>
      <c r="AA153" s="153">
        <v>9</v>
      </c>
      <c r="AB153" s="158"/>
      <c r="AC153" s="158"/>
      <c r="AD153" s="158"/>
      <c r="AE153" s="158"/>
      <c r="AF153" s="155"/>
      <c r="AG153" s="155"/>
      <c r="AH153" s="154" t="s">
        <v>1208</v>
      </c>
      <c r="AI153" s="158" t="s">
        <v>167</v>
      </c>
      <c r="AJ153" s="158" t="s">
        <v>167</v>
      </c>
      <c r="AK153" s="158" t="s">
        <v>167</v>
      </c>
      <c r="AL153" s="158" t="s">
        <v>167</v>
      </c>
      <c r="AM153" s="158">
        <v>0</v>
      </c>
      <c r="AN153" s="158">
        <v>0</v>
      </c>
      <c r="AO153" s="158" t="s">
        <v>808</v>
      </c>
      <c r="AP153" s="158" t="s">
        <v>396</v>
      </c>
      <c r="AQ153" s="158" t="s">
        <v>107</v>
      </c>
      <c r="AR153" s="158" t="s">
        <v>107</v>
      </c>
      <c r="AS153" s="158">
        <v>0</v>
      </c>
      <c r="AT153" s="158">
        <v>5</v>
      </c>
      <c r="AU153" s="158">
        <v>5</v>
      </c>
      <c r="AV153" s="158">
        <v>5</v>
      </c>
      <c r="AW153" s="158">
        <v>10</v>
      </c>
      <c r="AX153" s="147">
        <v>10</v>
      </c>
      <c r="AY153" s="158">
        <v>20</v>
      </c>
      <c r="AZ153" s="158">
        <v>20</v>
      </c>
      <c r="BA153" s="158">
        <v>40</v>
      </c>
      <c r="BB153" s="158">
        <v>160</v>
      </c>
      <c r="BC153" s="158">
        <v>200</v>
      </c>
      <c r="BD153" s="147">
        <v>440</v>
      </c>
      <c r="BE153" s="100">
        <v>640</v>
      </c>
      <c r="BF153" s="100">
        <v>160</v>
      </c>
      <c r="BG153" s="100">
        <v>800</v>
      </c>
      <c r="BH153" s="100">
        <v>0</v>
      </c>
      <c r="BI153" s="100">
        <v>800</v>
      </c>
      <c r="BJ153" s="204">
        <f>BG153/U153</f>
        <v>1</v>
      </c>
      <c r="BK153" s="111" t="s">
        <v>1209</v>
      </c>
      <c r="BL153" s="315"/>
      <c r="BM153" s="90" t="s">
        <v>1020</v>
      </c>
      <c r="BN153" s="220" t="s">
        <v>1020</v>
      </c>
      <c r="BO153" s="224" t="s">
        <v>788</v>
      </c>
      <c r="BP153" s="135" t="s">
        <v>1021</v>
      </c>
      <c r="BQ153" s="125" t="s">
        <v>1022</v>
      </c>
      <c r="BR153" s="275" t="s">
        <v>800</v>
      </c>
      <c r="BS153" s="100"/>
      <c r="BT153" s="100"/>
      <c r="BU153" s="100"/>
      <c r="BV153" s="100"/>
      <c r="BW153" s="100"/>
      <c r="BX153" s="100"/>
      <c r="BY153" s="100"/>
      <c r="BZ153" s="100"/>
      <c r="CA153" s="100"/>
      <c r="CB153" s="275" t="s">
        <v>800</v>
      </c>
    </row>
    <row r="154" ht="57" customHeight="1" spans="1:80">
      <c r="A154" s="100">
        <v>40</v>
      </c>
      <c r="B154" s="104" t="s">
        <v>1210</v>
      </c>
      <c r="C154" s="102"/>
      <c r="D154" s="102"/>
      <c r="E154" s="102"/>
      <c r="F154" s="102"/>
      <c r="G154" s="90" t="s">
        <v>962</v>
      </c>
      <c r="H154" s="90" t="s">
        <v>962</v>
      </c>
      <c r="I154" s="90" t="s">
        <v>372</v>
      </c>
      <c r="J154" s="135" t="s">
        <v>780</v>
      </c>
      <c r="K154" s="110" t="s">
        <v>1211</v>
      </c>
      <c r="L154" s="126" t="s">
        <v>1212</v>
      </c>
      <c r="M154" s="100">
        <v>2200</v>
      </c>
      <c r="N154" s="100"/>
      <c r="O154" s="100">
        <v>2200</v>
      </c>
      <c r="P154" s="100"/>
      <c r="Q154" s="100"/>
      <c r="R154" s="100"/>
      <c r="S154" s="126"/>
      <c r="T154" s="100"/>
      <c r="U154" s="126">
        <v>1800</v>
      </c>
      <c r="V154" s="126" t="s">
        <v>1196</v>
      </c>
      <c r="W154" s="126" t="s">
        <v>1213</v>
      </c>
      <c r="X154" s="126" t="s">
        <v>1214</v>
      </c>
      <c r="Y154" s="126" t="s">
        <v>1215</v>
      </c>
      <c r="Z154" s="153">
        <v>8</v>
      </c>
      <c r="AA154" s="153"/>
      <c r="AB154" s="158"/>
      <c r="AC154" s="158"/>
      <c r="AD154" s="158"/>
      <c r="AE154" s="158"/>
      <c r="AF154" s="155"/>
      <c r="AG154" s="155"/>
      <c r="AH154" s="154" t="s">
        <v>1208</v>
      </c>
      <c r="AI154" s="158" t="s">
        <v>167</v>
      </c>
      <c r="AJ154" s="158" t="s">
        <v>167</v>
      </c>
      <c r="AK154" s="158" t="s">
        <v>167</v>
      </c>
      <c r="AL154" s="158" t="s">
        <v>167</v>
      </c>
      <c r="AM154" s="158">
        <v>0</v>
      </c>
      <c r="AN154" s="158">
        <v>0</v>
      </c>
      <c r="AO154" s="158" t="s">
        <v>520</v>
      </c>
      <c r="AP154" s="158"/>
      <c r="AQ154" s="158"/>
      <c r="AR154" s="158"/>
      <c r="AS154" s="158">
        <v>0</v>
      </c>
      <c r="AT154" s="158">
        <v>0</v>
      </c>
      <c r="AU154" s="158">
        <v>0</v>
      </c>
      <c r="AV154" s="158">
        <v>0</v>
      </c>
      <c r="AW154" s="158">
        <v>0</v>
      </c>
      <c r="AX154" s="147">
        <v>10</v>
      </c>
      <c r="AY154" s="158">
        <v>10</v>
      </c>
      <c r="AZ154" s="158">
        <v>0</v>
      </c>
      <c r="BA154" s="158">
        <v>10</v>
      </c>
      <c r="BB154" s="158">
        <v>10</v>
      </c>
      <c r="BC154" s="158">
        <v>20</v>
      </c>
      <c r="BD154" s="147">
        <v>0</v>
      </c>
      <c r="BE154" s="100">
        <v>20</v>
      </c>
      <c r="BF154" s="100">
        <v>0</v>
      </c>
      <c r="BG154" s="100">
        <v>20</v>
      </c>
      <c r="BH154" s="100">
        <v>0</v>
      </c>
      <c r="BI154" s="100">
        <v>20</v>
      </c>
      <c r="BJ154" s="204">
        <f>BI154/U154</f>
        <v>0.0111111111111111</v>
      </c>
      <c r="BK154" s="316" t="s">
        <v>1216</v>
      </c>
      <c r="BL154" s="315" t="s">
        <v>1217</v>
      </c>
      <c r="BM154" s="90" t="s">
        <v>1020</v>
      </c>
      <c r="BN154" s="220" t="s">
        <v>1020</v>
      </c>
      <c r="BO154" s="224" t="s">
        <v>788</v>
      </c>
      <c r="BP154" s="135" t="s">
        <v>1021</v>
      </c>
      <c r="BQ154" s="125" t="s">
        <v>1022</v>
      </c>
      <c r="BR154" s="275" t="s">
        <v>800</v>
      </c>
      <c r="BS154" s="100"/>
      <c r="BT154" s="100"/>
      <c r="BU154" s="100"/>
      <c r="BV154" s="100"/>
      <c r="BW154" s="100"/>
      <c r="BX154" s="100"/>
      <c r="BY154" s="100"/>
      <c r="BZ154" s="100"/>
      <c r="CA154" s="100"/>
      <c r="CB154" s="275" t="s">
        <v>800</v>
      </c>
    </row>
    <row r="155" ht="67" customHeight="1" spans="1:80">
      <c r="A155" s="100">
        <v>41</v>
      </c>
      <c r="B155" s="108" t="s">
        <v>1218</v>
      </c>
      <c r="C155" s="102"/>
      <c r="D155" s="102"/>
      <c r="E155" s="102"/>
      <c r="F155" s="102"/>
      <c r="G155" s="90" t="s">
        <v>962</v>
      </c>
      <c r="H155" s="90" t="s">
        <v>962</v>
      </c>
      <c r="I155" s="90" t="s">
        <v>372</v>
      </c>
      <c r="J155" s="100" t="s">
        <v>86</v>
      </c>
      <c r="K155" s="108" t="s">
        <v>1219</v>
      </c>
      <c r="L155" s="125" t="s">
        <v>1220</v>
      </c>
      <c r="M155" s="125">
        <v>3600</v>
      </c>
      <c r="N155" s="125"/>
      <c r="O155" s="90">
        <v>3600</v>
      </c>
      <c r="P155" s="285"/>
      <c r="Q155" s="100"/>
      <c r="R155" s="100"/>
      <c r="S155" s="125">
        <v>100</v>
      </c>
      <c r="T155" s="100"/>
      <c r="U155" s="125">
        <v>3500</v>
      </c>
      <c r="V155" s="90" t="s">
        <v>1221</v>
      </c>
      <c r="W155" s="90" t="s">
        <v>1222</v>
      </c>
      <c r="X155" s="90" t="s">
        <v>1223</v>
      </c>
      <c r="Y155" s="90" t="s">
        <v>1224</v>
      </c>
      <c r="Z155" s="154">
        <v>7</v>
      </c>
      <c r="AA155" s="154">
        <v>12</v>
      </c>
      <c r="AB155" s="252">
        <v>24.4</v>
      </c>
      <c r="AC155" s="252">
        <v>24.4</v>
      </c>
      <c r="AD155" s="154"/>
      <c r="AE155" s="154"/>
      <c r="AF155" s="155"/>
      <c r="AG155" s="155"/>
      <c r="AH155" s="154" t="s">
        <v>92</v>
      </c>
      <c r="AI155" s="154" t="s">
        <v>92</v>
      </c>
      <c r="AJ155" s="154" t="s">
        <v>167</v>
      </c>
      <c r="AK155" s="154" t="s">
        <v>167</v>
      </c>
      <c r="AL155" s="154" t="s">
        <v>167</v>
      </c>
      <c r="AM155" s="158">
        <v>300</v>
      </c>
      <c r="AN155" s="158">
        <v>300</v>
      </c>
      <c r="AO155" s="158" t="s">
        <v>541</v>
      </c>
      <c r="AP155" s="158" t="s">
        <v>520</v>
      </c>
      <c r="AQ155" s="158" t="s">
        <v>122</v>
      </c>
      <c r="AR155" s="158"/>
      <c r="AS155" s="158">
        <v>600</v>
      </c>
      <c r="AT155" s="158">
        <v>300</v>
      </c>
      <c r="AU155" s="158">
        <v>900</v>
      </c>
      <c r="AV155" s="158">
        <v>300</v>
      </c>
      <c r="AW155" s="158">
        <v>1200</v>
      </c>
      <c r="AX155" s="158">
        <v>280</v>
      </c>
      <c r="AY155" s="158">
        <v>1480</v>
      </c>
      <c r="AZ155" s="158">
        <v>280</v>
      </c>
      <c r="BA155" s="158">
        <v>1760</v>
      </c>
      <c r="BB155" s="158">
        <v>300</v>
      </c>
      <c r="BC155" s="158">
        <v>2060</v>
      </c>
      <c r="BD155" s="158">
        <v>300</v>
      </c>
      <c r="BE155" s="158">
        <v>2360</v>
      </c>
      <c r="BF155" s="158">
        <v>200</v>
      </c>
      <c r="BG155" s="100">
        <v>2560</v>
      </c>
      <c r="BH155" s="100">
        <v>300</v>
      </c>
      <c r="BI155" s="100">
        <v>2860</v>
      </c>
      <c r="BJ155" s="204">
        <f>BI155/U155</f>
        <v>0.817142857142857</v>
      </c>
      <c r="BK155" s="231" t="s">
        <v>1225</v>
      </c>
      <c r="BL155" s="111" t="s">
        <v>158</v>
      </c>
      <c r="BM155" s="90" t="s">
        <v>1020</v>
      </c>
      <c r="BN155" s="135" t="s">
        <v>1020</v>
      </c>
      <c r="BO155" s="135" t="s">
        <v>1226</v>
      </c>
      <c r="BP155" s="135" t="s">
        <v>1021</v>
      </c>
      <c r="BQ155" s="126" t="s">
        <v>1034</v>
      </c>
      <c r="BR155" s="320" t="s">
        <v>401</v>
      </c>
      <c r="BS155" s="100"/>
      <c r="BT155" s="100"/>
      <c r="BU155" s="100"/>
      <c r="BV155" s="100"/>
      <c r="BW155" s="100"/>
      <c r="BX155" s="100"/>
      <c r="BY155" s="100"/>
      <c r="BZ155" s="100"/>
      <c r="CA155" s="100"/>
      <c r="CB155" s="125" t="s">
        <v>401</v>
      </c>
    </row>
    <row r="156" ht="58" hidden="1" customHeight="1" spans="1:80">
      <c r="A156" s="100">
        <f t="shared" si="32"/>
        <v>137</v>
      </c>
      <c r="B156" s="91" t="s">
        <v>1227</v>
      </c>
      <c r="C156" s="102"/>
      <c r="D156" s="102"/>
      <c r="E156" s="102"/>
      <c r="F156" s="102"/>
      <c r="G156" s="90" t="s">
        <v>962</v>
      </c>
      <c r="H156" s="90" t="s">
        <v>962</v>
      </c>
      <c r="I156" s="90" t="s">
        <v>372</v>
      </c>
      <c r="J156" s="100" t="s">
        <v>190</v>
      </c>
      <c r="K156" s="91" t="s">
        <v>1228</v>
      </c>
      <c r="L156" s="90" t="s">
        <v>1229</v>
      </c>
      <c r="M156" s="100">
        <v>60</v>
      </c>
      <c r="N156" s="100"/>
      <c r="O156" s="100">
        <v>60</v>
      </c>
      <c r="P156" s="100"/>
      <c r="Q156" s="100"/>
      <c r="R156" s="100"/>
      <c r="S156" s="100"/>
      <c r="T156" s="100"/>
      <c r="U156" s="100">
        <v>60</v>
      </c>
      <c r="V156" s="90" t="s">
        <v>1230</v>
      </c>
      <c r="W156" s="90" t="s">
        <v>1231</v>
      </c>
      <c r="X156" s="90"/>
      <c r="Y156" s="90"/>
      <c r="Z156" s="153">
        <v>4</v>
      </c>
      <c r="AA156" s="153">
        <v>6</v>
      </c>
      <c r="AB156" s="158"/>
      <c r="AC156" s="158"/>
      <c r="AD156" s="158"/>
      <c r="AE156" s="158"/>
      <c r="AF156" s="155"/>
      <c r="AG156" s="155"/>
      <c r="AH156" s="158" t="s">
        <v>92</v>
      </c>
      <c r="AI156" s="154" t="s">
        <v>968</v>
      </c>
      <c r="AJ156" s="154" t="s">
        <v>968</v>
      </c>
      <c r="AK156" s="154" t="s">
        <v>968</v>
      </c>
      <c r="AL156" s="158" t="s">
        <v>970</v>
      </c>
      <c r="AM156" s="158">
        <v>6</v>
      </c>
      <c r="AN156" s="158">
        <v>3</v>
      </c>
      <c r="AO156" s="158" t="s">
        <v>1135</v>
      </c>
      <c r="AP156" s="158" t="s">
        <v>396</v>
      </c>
      <c r="AQ156" s="158" t="s">
        <v>500</v>
      </c>
      <c r="AR156" s="158" t="s">
        <v>500</v>
      </c>
      <c r="AS156" s="158">
        <v>9</v>
      </c>
      <c r="AT156" s="158">
        <v>21</v>
      </c>
      <c r="AU156" s="158">
        <v>30</v>
      </c>
      <c r="AV156" s="158">
        <v>27</v>
      </c>
      <c r="AW156" s="158">
        <v>57</v>
      </c>
      <c r="AX156" s="158">
        <v>0</v>
      </c>
      <c r="AY156" s="158">
        <v>57</v>
      </c>
      <c r="AZ156" s="158">
        <v>3</v>
      </c>
      <c r="BA156" s="158">
        <v>60</v>
      </c>
      <c r="BB156" s="158">
        <v>0</v>
      </c>
      <c r="BC156" s="158">
        <v>60</v>
      </c>
      <c r="BD156" s="158">
        <v>0</v>
      </c>
      <c r="BE156" s="158">
        <v>60</v>
      </c>
      <c r="BF156" s="158">
        <v>0</v>
      </c>
      <c r="BG156" s="100">
        <v>60</v>
      </c>
      <c r="BH156" s="100">
        <v>0</v>
      </c>
      <c r="BI156" s="100">
        <v>60</v>
      </c>
      <c r="BJ156" s="204">
        <f>BA156/U156</f>
        <v>1</v>
      </c>
      <c r="BK156" s="205" t="s">
        <v>1232</v>
      </c>
      <c r="BL156" s="111"/>
      <c r="BM156" s="100" t="s">
        <v>973</v>
      </c>
      <c r="BN156" s="100" t="s">
        <v>973</v>
      </c>
      <c r="BO156" s="90" t="s">
        <v>111</v>
      </c>
      <c r="BP156" s="100" t="s">
        <v>635</v>
      </c>
      <c r="BQ156" s="100" t="s">
        <v>975</v>
      </c>
      <c r="BR156" s="90" t="s">
        <v>114</v>
      </c>
      <c r="BS156" s="100"/>
      <c r="BT156" s="100"/>
      <c r="BU156" s="100"/>
      <c r="BV156" s="100"/>
      <c r="BW156" s="100"/>
      <c r="BX156" s="100"/>
      <c r="BY156" s="100"/>
      <c r="BZ156" s="100"/>
      <c r="CA156" s="100"/>
      <c r="CB156" s="90" t="s">
        <v>114</v>
      </c>
    </row>
    <row r="157" ht="70" hidden="1" customHeight="1" spans="1:80">
      <c r="A157" s="100">
        <f t="shared" si="32"/>
        <v>138</v>
      </c>
      <c r="B157" s="91" t="s">
        <v>1233</v>
      </c>
      <c r="C157" s="102"/>
      <c r="D157" s="102"/>
      <c r="E157" s="102"/>
      <c r="F157" s="102"/>
      <c r="G157" s="90" t="s">
        <v>962</v>
      </c>
      <c r="H157" s="90" t="s">
        <v>962</v>
      </c>
      <c r="I157" s="90" t="s">
        <v>372</v>
      </c>
      <c r="J157" s="100" t="s">
        <v>190</v>
      </c>
      <c r="K157" s="91" t="s">
        <v>1234</v>
      </c>
      <c r="L157" s="90" t="s">
        <v>1235</v>
      </c>
      <c r="M157" s="100">
        <v>90</v>
      </c>
      <c r="N157" s="100"/>
      <c r="O157" s="100">
        <v>90</v>
      </c>
      <c r="P157" s="100"/>
      <c r="Q157" s="100"/>
      <c r="R157" s="100"/>
      <c r="S157" s="100"/>
      <c r="T157" s="100"/>
      <c r="U157" s="100">
        <v>90</v>
      </c>
      <c r="V157" s="90" t="s">
        <v>1230</v>
      </c>
      <c r="W157" s="90" t="s">
        <v>1231</v>
      </c>
      <c r="X157" s="90"/>
      <c r="Y157" s="90"/>
      <c r="Z157" s="153">
        <v>4</v>
      </c>
      <c r="AA157" s="153">
        <v>6</v>
      </c>
      <c r="AB157" s="158"/>
      <c r="AC157" s="158"/>
      <c r="AD157" s="158"/>
      <c r="AE157" s="158"/>
      <c r="AF157" s="155"/>
      <c r="AG157" s="155"/>
      <c r="AH157" s="158" t="s">
        <v>92</v>
      </c>
      <c r="AI157" s="154" t="s">
        <v>968</v>
      </c>
      <c r="AJ157" s="154" t="s">
        <v>968</v>
      </c>
      <c r="AK157" s="154" t="s">
        <v>968</v>
      </c>
      <c r="AL157" s="158" t="s">
        <v>970</v>
      </c>
      <c r="AM157" s="158">
        <v>9</v>
      </c>
      <c r="AN157" s="158">
        <v>4.5</v>
      </c>
      <c r="AO157" s="158" t="s">
        <v>1135</v>
      </c>
      <c r="AP157" s="158" t="s">
        <v>396</v>
      </c>
      <c r="AQ157" s="158" t="s">
        <v>500</v>
      </c>
      <c r="AR157" s="158" t="s">
        <v>108</v>
      </c>
      <c r="AS157" s="158">
        <v>13.5</v>
      </c>
      <c r="AT157" s="158">
        <v>31.5</v>
      </c>
      <c r="AU157" s="158">
        <v>45</v>
      </c>
      <c r="AV157" s="158">
        <v>27</v>
      </c>
      <c r="AW157" s="158">
        <v>72</v>
      </c>
      <c r="AX157" s="158">
        <v>13.5</v>
      </c>
      <c r="AY157" s="158">
        <v>85.5</v>
      </c>
      <c r="AZ157" s="158">
        <v>0</v>
      </c>
      <c r="BA157" s="158">
        <v>85.5</v>
      </c>
      <c r="BB157" s="158">
        <v>4.5</v>
      </c>
      <c r="BC157" s="100">
        <v>90</v>
      </c>
      <c r="BD157" s="100">
        <v>0</v>
      </c>
      <c r="BE157" s="100">
        <v>90</v>
      </c>
      <c r="BF157" s="100">
        <v>0</v>
      </c>
      <c r="BG157" s="100">
        <v>90</v>
      </c>
      <c r="BH157" s="100">
        <v>0</v>
      </c>
      <c r="BI157" s="100">
        <v>90</v>
      </c>
      <c r="BJ157" s="204">
        <f>BC157/U157</f>
        <v>1</v>
      </c>
      <c r="BK157" s="205" t="s">
        <v>1236</v>
      </c>
      <c r="BL157" s="111"/>
      <c r="BM157" s="100" t="s">
        <v>973</v>
      </c>
      <c r="BN157" s="100" t="s">
        <v>973</v>
      </c>
      <c r="BO157" s="90" t="s">
        <v>111</v>
      </c>
      <c r="BP157" s="100" t="s">
        <v>635</v>
      </c>
      <c r="BQ157" s="100" t="s">
        <v>975</v>
      </c>
      <c r="BR157" s="90" t="s">
        <v>114</v>
      </c>
      <c r="BS157" s="100"/>
      <c r="BT157" s="100"/>
      <c r="BU157" s="100"/>
      <c r="BV157" s="100"/>
      <c r="BW157" s="100"/>
      <c r="BX157" s="100"/>
      <c r="BY157" s="100"/>
      <c r="BZ157" s="100"/>
      <c r="CA157" s="100"/>
      <c r="CB157" s="90" t="s">
        <v>114</v>
      </c>
    </row>
    <row r="158" ht="160" customHeight="1" spans="1:80">
      <c r="A158" s="100">
        <v>42</v>
      </c>
      <c r="B158" s="91" t="s">
        <v>1237</v>
      </c>
      <c r="C158" s="102"/>
      <c r="D158" s="102"/>
      <c r="E158" s="102"/>
      <c r="F158" s="102"/>
      <c r="G158" s="90" t="s">
        <v>962</v>
      </c>
      <c r="H158" s="90" t="s">
        <v>962</v>
      </c>
      <c r="I158" s="90" t="s">
        <v>372</v>
      </c>
      <c r="J158" s="90" t="s">
        <v>1238</v>
      </c>
      <c r="K158" s="91" t="s">
        <v>1239</v>
      </c>
      <c r="L158" s="90" t="s">
        <v>621</v>
      </c>
      <c r="M158" s="90">
        <v>1380</v>
      </c>
      <c r="N158" s="90">
        <v>1104</v>
      </c>
      <c r="O158" s="90">
        <v>276</v>
      </c>
      <c r="P158" s="90"/>
      <c r="Q158" s="100"/>
      <c r="R158" s="100"/>
      <c r="S158" s="90">
        <v>125</v>
      </c>
      <c r="T158" s="100"/>
      <c r="U158" s="90">
        <v>1255</v>
      </c>
      <c r="V158" s="90" t="s">
        <v>1240</v>
      </c>
      <c r="W158" s="90" t="s">
        <v>1241</v>
      </c>
      <c r="X158" s="90" t="s">
        <v>1242</v>
      </c>
      <c r="Y158" s="90" t="s">
        <v>1243</v>
      </c>
      <c r="Z158" s="154">
        <v>4</v>
      </c>
      <c r="AA158" s="154">
        <v>12</v>
      </c>
      <c r="AB158" s="154">
        <v>3.6</v>
      </c>
      <c r="AC158" s="154">
        <v>3.6</v>
      </c>
      <c r="AD158" s="154">
        <v>3</v>
      </c>
      <c r="AE158" s="154">
        <v>3</v>
      </c>
      <c r="AF158" s="155"/>
      <c r="AG158" s="155"/>
      <c r="AH158" s="154" t="s">
        <v>1244</v>
      </c>
      <c r="AI158" s="158" t="s">
        <v>167</v>
      </c>
      <c r="AJ158" s="158" t="s">
        <v>735</v>
      </c>
      <c r="AK158" s="158" t="s">
        <v>1245</v>
      </c>
      <c r="AL158" s="158" t="s">
        <v>182</v>
      </c>
      <c r="AM158" s="158">
        <v>20</v>
      </c>
      <c r="AN158" s="158">
        <v>15</v>
      </c>
      <c r="AO158" s="158" t="s">
        <v>1135</v>
      </c>
      <c r="AP158" s="158" t="s">
        <v>396</v>
      </c>
      <c r="AQ158" s="158" t="s">
        <v>122</v>
      </c>
      <c r="AR158" s="158"/>
      <c r="AS158" s="158">
        <v>35</v>
      </c>
      <c r="AT158" s="158">
        <v>5</v>
      </c>
      <c r="AU158" s="158">
        <v>40</v>
      </c>
      <c r="AV158" s="158">
        <v>8</v>
      </c>
      <c r="AW158" s="158">
        <v>48</v>
      </c>
      <c r="AX158" s="158">
        <v>5</v>
      </c>
      <c r="AY158" s="158">
        <v>53</v>
      </c>
      <c r="AZ158" s="158">
        <v>0</v>
      </c>
      <c r="BA158" s="158">
        <v>53</v>
      </c>
      <c r="BB158" s="158">
        <v>0</v>
      </c>
      <c r="BC158" s="158">
        <v>53</v>
      </c>
      <c r="BD158" s="158">
        <v>0.7</v>
      </c>
      <c r="BE158" s="158">
        <v>53.7</v>
      </c>
      <c r="BF158" s="158">
        <v>0.9</v>
      </c>
      <c r="BG158" s="100">
        <v>54.6</v>
      </c>
      <c r="BH158" s="100">
        <v>5.5</v>
      </c>
      <c r="BI158" s="100">
        <v>60.1</v>
      </c>
      <c r="BJ158" s="204">
        <f>BI158/U158</f>
        <v>0.0478884462151394</v>
      </c>
      <c r="BK158" s="91" t="s">
        <v>1246</v>
      </c>
      <c r="BL158" s="91" t="s">
        <v>1247</v>
      </c>
      <c r="BM158" s="90" t="s">
        <v>1248</v>
      </c>
      <c r="BN158" s="90" t="s">
        <v>1248</v>
      </c>
      <c r="BO158" s="90" t="s">
        <v>186</v>
      </c>
      <c r="BP158" s="90" t="s">
        <v>1249</v>
      </c>
      <c r="BQ158" s="125" t="s">
        <v>1250</v>
      </c>
      <c r="BR158" s="90"/>
      <c r="BS158" s="100"/>
      <c r="BT158" s="100"/>
      <c r="BU158" s="100"/>
      <c r="BV158" s="100"/>
      <c r="BW158" s="100"/>
      <c r="BX158" s="100"/>
      <c r="BY158" s="100"/>
      <c r="BZ158" s="90"/>
      <c r="CA158" s="100"/>
      <c r="CB158" s="90" t="s">
        <v>1248</v>
      </c>
    </row>
    <row r="159" ht="75" customHeight="1" spans="1:80">
      <c r="A159" s="100">
        <v>43</v>
      </c>
      <c r="B159" s="108" t="s">
        <v>1251</v>
      </c>
      <c r="C159" s="102"/>
      <c r="D159" s="102"/>
      <c r="E159" s="102"/>
      <c r="F159" s="102"/>
      <c r="G159" s="90" t="s">
        <v>962</v>
      </c>
      <c r="H159" s="90" t="s">
        <v>962</v>
      </c>
      <c r="I159" s="90" t="s">
        <v>372</v>
      </c>
      <c r="J159" s="125" t="s">
        <v>780</v>
      </c>
      <c r="K159" s="108" t="s">
        <v>1252</v>
      </c>
      <c r="L159" s="125" t="s">
        <v>1253</v>
      </c>
      <c r="M159" s="125">
        <v>14200</v>
      </c>
      <c r="N159" s="125"/>
      <c r="O159" s="125">
        <v>14200</v>
      </c>
      <c r="P159" s="125"/>
      <c r="Q159" s="100"/>
      <c r="R159" s="100"/>
      <c r="S159" s="125">
        <v>200</v>
      </c>
      <c r="T159" s="100"/>
      <c r="U159" s="125">
        <v>14000</v>
      </c>
      <c r="V159" s="125" t="s">
        <v>431</v>
      </c>
      <c r="W159" s="125" t="s">
        <v>311</v>
      </c>
      <c r="X159" s="125" t="s">
        <v>1254</v>
      </c>
      <c r="Y159" s="223" t="s">
        <v>602</v>
      </c>
      <c r="Z159" s="252">
        <v>4</v>
      </c>
      <c r="AA159" s="251">
        <v>12</v>
      </c>
      <c r="AB159" s="249">
        <v>66</v>
      </c>
      <c r="AC159" s="249">
        <v>66</v>
      </c>
      <c r="AD159" s="249"/>
      <c r="AE159" s="249"/>
      <c r="AF159" s="155"/>
      <c r="AG159" s="155"/>
      <c r="AH159" s="158" t="s">
        <v>92</v>
      </c>
      <c r="AI159" s="158" t="s">
        <v>92</v>
      </c>
      <c r="AJ159" s="154" t="s">
        <v>167</v>
      </c>
      <c r="AK159" s="154" t="s">
        <v>1255</v>
      </c>
      <c r="AL159" s="154" t="s">
        <v>182</v>
      </c>
      <c r="AM159" s="158">
        <v>0</v>
      </c>
      <c r="AN159" s="158">
        <v>214</v>
      </c>
      <c r="AO159" s="158" t="s">
        <v>1135</v>
      </c>
      <c r="AP159" s="158" t="s">
        <v>396</v>
      </c>
      <c r="AQ159" s="158"/>
      <c r="AR159" s="158"/>
      <c r="AS159" s="158">
        <v>214</v>
      </c>
      <c r="AT159" s="158">
        <v>20</v>
      </c>
      <c r="AU159" s="158">
        <v>234</v>
      </c>
      <c r="AV159" s="158">
        <v>0</v>
      </c>
      <c r="AW159" s="158">
        <v>234</v>
      </c>
      <c r="AX159" s="158">
        <v>0</v>
      </c>
      <c r="AY159" s="158">
        <v>234</v>
      </c>
      <c r="AZ159" s="158">
        <v>80</v>
      </c>
      <c r="BA159" s="158">
        <v>314</v>
      </c>
      <c r="BB159" s="158">
        <v>0</v>
      </c>
      <c r="BC159" s="158">
        <v>314</v>
      </c>
      <c r="BD159" s="154">
        <v>2986</v>
      </c>
      <c r="BE159" s="158">
        <v>3300</v>
      </c>
      <c r="BF159" s="158">
        <v>1000</v>
      </c>
      <c r="BG159" s="100">
        <v>4300</v>
      </c>
      <c r="BH159" s="100">
        <v>1120</v>
      </c>
      <c r="BI159" s="100">
        <v>5420</v>
      </c>
      <c r="BJ159" s="204">
        <f>BI159/U159</f>
        <v>0.387142857142857</v>
      </c>
      <c r="BK159" s="91" t="s">
        <v>1256</v>
      </c>
      <c r="BL159" s="91" t="s">
        <v>1257</v>
      </c>
      <c r="BM159" s="125" t="s">
        <v>1258</v>
      </c>
      <c r="BN159" s="125" t="s">
        <v>1258</v>
      </c>
      <c r="BO159" s="125" t="s">
        <v>788</v>
      </c>
      <c r="BP159" s="125" t="s">
        <v>1259</v>
      </c>
      <c r="BQ159" s="125" t="s">
        <v>1260</v>
      </c>
      <c r="BR159" s="275" t="s">
        <v>800</v>
      </c>
      <c r="BS159" s="100"/>
      <c r="BT159" s="100"/>
      <c r="BU159" s="100"/>
      <c r="BV159" s="100"/>
      <c r="BW159" s="100"/>
      <c r="BX159" s="100"/>
      <c r="BY159" s="100"/>
      <c r="BZ159" s="90"/>
      <c r="CA159" s="100"/>
      <c r="CB159" s="125" t="s">
        <v>1261</v>
      </c>
    </row>
    <row r="160" ht="67" hidden="1" customHeight="1" spans="1:80">
      <c r="A160" s="100">
        <f>ROW()-19</f>
        <v>141</v>
      </c>
      <c r="B160" s="91" t="s">
        <v>1262</v>
      </c>
      <c r="C160" s="102"/>
      <c r="D160" s="102"/>
      <c r="E160" s="102"/>
      <c r="F160" s="102"/>
      <c r="G160" s="90" t="s">
        <v>962</v>
      </c>
      <c r="H160" s="90" t="s">
        <v>962</v>
      </c>
      <c r="I160" s="90" t="s">
        <v>372</v>
      </c>
      <c r="J160" s="90" t="s">
        <v>1263</v>
      </c>
      <c r="K160" s="108" t="s">
        <v>1262</v>
      </c>
      <c r="L160" s="125" t="s">
        <v>388</v>
      </c>
      <c r="M160" s="100">
        <v>30</v>
      </c>
      <c r="N160" s="125"/>
      <c r="O160" s="100">
        <v>30</v>
      </c>
      <c r="P160" s="125"/>
      <c r="Q160" s="100"/>
      <c r="R160" s="100"/>
      <c r="S160" s="125"/>
      <c r="T160" s="100"/>
      <c r="U160" s="100">
        <v>30</v>
      </c>
      <c r="V160" s="90" t="s">
        <v>1264</v>
      </c>
      <c r="W160" s="90" t="s">
        <v>1264</v>
      </c>
      <c r="X160" s="90" t="s">
        <v>1264</v>
      </c>
      <c r="Y160" s="90" t="s">
        <v>1265</v>
      </c>
      <c r="Z160" s="252">
        <v>1</v>
      </c>
      <c r="AA160" s="251">
        <v>12</v>
      </c>
      <c r="AB160" s="249"/>
      <c r="AC160" s="249"/>
      <c r="AD160" s="249"/>
      <c r="AE160" s="249"/>
      <c r="AF160" s="155"/>
      <c r="AG160" s="155"/>
      <c r="AH160" s="158" t="s">
        <v>735</v>
      </c>
      <c r="AI160" s="158" t="s">
        <v>735</v>
      </c>
      <c r="AJ160" s="158" t="s">
        <v>735</v>
      </c>
      <c r="AK160" s="158" t="s">
        <v>735</v>
      </c>
      <c r="AL160" s="158" t="s">
        <v>735</v>
      </c>
      <c r="AM160" s="158">
        <v>0</v>
      </c>
      <c r="AN160" s="158">
        <v>0</v>
      </c>
      <c r="AO160" s="158" t="s">
        <v>395</v>
      </c>
      <c r="AP160" s="158" t="s">
        <v>396</v>
      </c>
      <c r="AQ160" s="158" t="s">
        <v>122</v>
      </c>
      <c r="AR160" s="158" t="s">
        <v>511</v>
      </c>
      <c r="AS160" s="158">
        <v>0</v>
      </c>
      <c r="AT160" s="158">
        <v>6</v>
      </c>
      <c r="AU160" s="158">
        <v>6</v>
      </c>
      <c r="AV160" s="158">
        <v>0</v>
      </c>
      <c r="AW160" s="158">
        <v>6</v>
      </c>
      <c r="AX160" s="158">
        <v>24</v>
      </c>
      <c r="AY160" s="158">
        <v>30</v>
      </c>
      <c r="AZ160" s="158">
        <v>0</v>
      </c>
      <c r="BA160" s="158">
        <v>30</v>
      </c>
      <c r="BB160" s="158">
        <v>0</v>
      </c>
      <c r="BC160" s="158">
        <v>30</v>
      </c>
      <c r="BD160" s="158">
        <v>0</v>
      </c>
      <c r="BE160" s="158">
        <v>30</v>
      </c>
      <c r="BF160" s="158">
        <v>0</v>
      </c>
      <c r="BG160" s="100">
        <v>30</v>
      </c>
      <c r="BH160" s="100">
        <v>0</v>
      </c>
      <c r="BI160" s="100">
        <v>30</v>
      </c>
      <c r="BJ160" s="204">
        <f>AY160/U160</f>
        <v>1</v>
      </c>
      <c r="BK160" s="91" t="s">
        <v>1266</v>
      </c>
      <c r="BL160" s="111"/>
      <c r="BM160" s="90" t="s">
        <v>1263</v>
      </c>
      <c r="BN160" s="90" t="s">
        <v>1258</v>
      </c>
      <c r="BO160" s="100" t="s">
        <v>1267</v>
      </c>
      <c r="BP160" s="100" t="s">
        <v>1259</v>
      </c>
      <c r="BQ160" s="100" t="s">
        <v>1268</v>
      </c>
      <c r="BR160" s="275"/>
      <c r="BS160" s="100"/>
      <c r="BT160" s="100"/>
      <c r="BU160" s="100"/>
      <c r="BV160" s="100"/>
      <c r="BW160" s="100"/>
      <c r="BX160" s="100"/>
      <c r="BY160" s="100"/>
      <c r="BZ160" s="90"/>
      <c r="CA160" s="100"/>
      <c r="CB160" s="125"/>
    </row>
    <row r="161" ht="121" customHeight="1" spans="1:80">
      <c r="A161" s="100">
        <v>44</v>
      </c>
      <c r="B161" s="91" t="s">
        <v>1269</v>
      </c>
      <c r="C161" s="102"/>
      <c r="D161" s="102"/>
      <c r="E161" s="102"/>
      <c r="F161" s="102"/>
      <c r="G161" s="90" t="s">
        <v>962</v>
      </c>
      <c r="H161" s="90" t="s">
        <v>962</v>
      </c>
      <c r="I161" s="90" t="s">
        <v>372</v>
      </c>
      <c r="J161" s="90" t="s">
        <v>373</v>
      </c>
      <c r="K161" s="91" t="s">
        <v>1270</v>
      </c>
      <c r="L161" s="125" t="s">
        <v>388</v>
      </c>
      <c r="M161" s="90">
        <v>1928</v>
      </c>
      <c r="N161" s="125"/>
      <c r="O161" s="90">
        <v>1928</v>
      </c>
      <c r="P161" s="125"/>
      <c r="Q161" s="100"/>
      <c r="R161" s="100"/>
      <c r="S161" s="125"/>
      <c r="T161" s="100"/>
      <c r="U161" s="90">
        <v>1928</v>
      </c>
      <c r="V161" s="90" t="s">
        <v>1271</v>
      </c>
      <c r="W161" s="90" t="s">
        <v>1272</v>
      </c>
      <c r="X161" s="90" t="s">
        <v>1273</v>
      </c>
      <c r="Y161" s="301" t="s">
        <v>1274</v>
      </c>
      <c r="Z161" s="252">
        <v>1</v>
      </c>
      <c r="AA161" s="251">
        <v>12</v>
      </c>
      <c r="AB161" s="249"/>
      <c r="AC161" s="249"/>
      <c r="AD161" s="249"/>
      <c r="AE161" s="249"/>
      <c r="AF161" s="155"/>
      <c r="AG161" s="155"/>
      <c r="AH161" s="158" t="s">
        <v>92</v>
      </c>
      <c r="AI161" s="309" t="s">
        <v>1275</v>
      </c>
      <c r="AJ161" s="310"/>
      <c r="AK161" s="310"/>
      <c r="AL161" s="252" t="s">
        <v>1176</v>
      </c>
      <c r="AM161" s="158">
        <v>5</v>
      </c>
      <c r="AN161" s="158">
        <v>0</v>
      </c>
      <c r="AO161" s="158" t="s">
        <v>541</v>
      </c>
      <c r="AP161" s="158" t="s">
        <v>434</v>
      </c>
      <c r="AQ161" s="158" t="s">
        <v>122</v>
      </c>
      <c r="AR161" s="158"/>
      <c r="AS161" s="158">
        <v>5</v>
      </c>
      <c r="AT161" s="158">
        <v>0</v>
      </c>
      <c r="AU161" s="158">
        <v>5</v>
      </c>
      <c r="AV161" s="158">
        <v>0</v>
      </c>
      <c r="AW161" s="158">
        <v>5</v>
      </c>
      <c r="AX161" s="158">
        <v>0</v>
      </c>
      <c r="AY161" s="158">
        <v>5</v>
      </c>
      <c r="AZ161" s="158">
        <v>0</v>
      </c>
      <c r="BA161" s="158">
        <v>5</v>
      </c>
      <c r="BB161" s="158">
        <v>0</v>
      </c>
      <c r="BC161" s="158">
        <v>5</v>
      </c>
      <c r="BD161" s="158">
        <v>95</v>
      </c>
      <c r="BE161" s="158">
        <v>100</v>
      </c>
      <c r="BF161" s="158">
        <v>50</v>
      </c>
      <c r="BG161" s="100">
        <v>150</v>
      </c>
      <c r="BH161" s="100">
        <v>500</v>
      </c>
      <c r="BI161" s="100">
        <v>650</v>
      </c>
      <c r="BJ161" s="204">
        <f>BI161/U161</f>
        <v>0.337136929460581</v>
      </c>
      <c r="BK161" s="91" t="s">
        <v>1276</v>
      </c>
      <c r="BL161" s="91" t="s">
        <v>158</v>
      </c>
      <c r="BM161" s="90" t="s">
        <v>1020</v>
      </c>
      <c r="BN161" s="90" t="s">
        <v>1277</v>
      </c>
      <c r="BO161" s="90" t="s">
        <v>247</v>
      </c>
      <c r="BP161" s="125" t="s">
        <v>1278</v>
      </c>
      <c r="BQ161" s="125" t="s">
        <v>1279</v>
      </c>
      <c r="BR161" s="90" t="s">
        <v>813</v>
      </c>
      <c r="BS161" s="100"/>
      <c r="BT161" s="100"/>
      <c r="BU161" s="100"/>
      <c r="BV161" s="100"/>
      <c r="BW161" s="100"/>
      <c r="BX161" s="100"/>
      <c r="BY161" s="100"/>
      <c r="BZ161" s="90"/>
      <c r="CA161" s="100"/>
      <c r="CB161" s="125"/>
    </row>
    <row r="162" ht="83" hidden="1" customHeight="1" spans="1:80">
      <c r="A162" s="100">
        <f>ROW()-19</f>
        <v>143</v>
      </c>
      <c r="B162" s="111" t="s">
        <v>1280</v>
      </c>
      <c r="C162" s="102"/>
      <c r="D162" s="102"/>
      <c r="E162" s="102"/>
      <c r="F162" s="102"/>
      <c r="G162" s="90" t="s">
        <v>962</v>
      </c>
      <c r="H162" s="90" t="s">
        <v>962</v>
      </c>
      <c r="I162" s="90" t="s">
        <v>372</v>
      </c>
      <c r="J162" s="90" t="s">
        <v>1281</v>
      </c>
      <c r="K162" s="91" t="s">
        <v>1282</v>
      </c>
      <c r="L162" s="90" t="s">
        <v>1088</v>
      </c>
      <c r="M162" s="100">
        <v>11200</v>
      </c>
      <c r="N162" s="100">
        <v>5600</v>
      </c>
      <c r="O162" s="100">
        <v>5600</v>
      </c>
      <c r="P162" s="100"/>
      <c r="Q162" s="100"/>
      <c r="R162" s="100"/>
      <c r="S162" s="100"/>
      <c r="T162" s="100"/>
      <c r="U162" s="100">
        <v>11200</v>
      </c>
      <c r="V162" s="125" t="s">
        <v>1283</v>
      </c>
      <c r="W162" s="125" t="s">
        <v>1284</v>
      </c>
      <c r="X162" s="125" t="s">
        <v>1285</v>
      </c>
      <c r="Y162" s="125" t="s">
        <v>1286</v>
      </c>
      <c r="Z162" s="302">
        <v>5</v>
      </c>
      <c r="AA162" s="302">
        <v>12</v>
      </c>
      <c r="AB162" s="154"/>
      <c r="AC162" s="154"/>
      <c r="AD162" s="154"/>
      <c r="AE162" s="154"/>
      <c r="AF162" s="155"/>
      <c r="AG162" s="155"/>
      <c r="AH162" s="158" t="s">
        <v>735</v>
      </c>
      <c r="AI162" s="158" t="s">
        <v>735</v>
      </c>
      <c r="AJ162" s="158" t="s">
        <v>735</v>
      </c>
      <c r="AK162" s="158" t="s">
        <v>735</v>
      </c>
      <c r="AL162" s="158" t="s">
        <v>182</v>
      </c>
      <c r="AM162" s="158">
        <v>0</v>
      </c>
      <c r="AN162" s="158">
        <v>0</v>
      </c>
      <c r="AO162" s="158" t="s">
        <v>1089</v>
      </c>
      <c r="AP162" s="158" t="s">
        <v>396</v>
      </c>
      <c r="AQ162" s="158" t="s">
        <v>122</v>
      </c>
      <c r="AR162" s="158"/>
      <c r="AS162" s="158">
        <v>0</v>
      </c>
      <c r="AT162" s="158">
        <v>0</v>
      </c>
      <c r="AU162" s="158">
        <v>0</v>
      </c>
      <c r="AV162" s="158">
        <v>4278.91</v>
      </c>
      <c r="AW162" s="249">
        <v>4278.91</v>
      </c>
      <c r="AX162" s="249">
        <v>1329.24</v>
      </c>
      <c r="AY162" s="249">
        <v>5608.15</v>
      </c>
      <c r="AZ162" s="249">
        <v>1331.85</v>
      </c>
      <c r="BA162" s="249">
        <v>6940</v>
      </c>
      <c r="BB162" s="249">
        <v>825.13</v>
      </c>
      <c r="BC162" s="249">
        <v>7765.13</v>
      </c>
      <c r="BD162" s="249">
        <v>2608.07</v>
      </c>
      <c r="BE162" s="249">
        <v>10373.2</v>
      </c>
      <c r="BF162" s="317">
        <v>1013.3</v>
      </c>
      <c r="BG162" s="125">
        <v>11386.5</v>
      </c>
      <c r="BH162" s="125">
        <v>839.9</v>
      </c>
      <c r="BI162" s="125">
        <v>12226.4</v>
      </c>
      <c r="BJ162" s="204">
        <f t="shared" ref="BJ162:BJ168" si="33">BI162/U162</f>
        <v>1.09164285714286</v>
      </c>
      <c r="BK162" s="205" t="s">
        <v>1287</v>
      </c>
      <c r="BL162" s="91"/>
      <c r="BM162" s="90" t="s">
        <v>1288</v>
      </c>
      <c r="BN162" s="90" t="s">
        <v>1289</v>
      </c>
      <c r="BO162" s="90" t="s">
        <v>798</v>
      </c>
      <c r="BP162" s="125" t="s">
        <v>1290</v>
      </c>
      <c r="BQ162" s="125" t="s">
        <v>1291</v>
      </c>
      <c r="BR162" s="90"/>
      <c r="BS162" s="100"/>
      <c r="BT162" s="100"/>
      <c r="BU162" s="100"/>
      <c r="BV162" s="100"/>
      <c r="BW162" s="100"/>
      <c r="BX162" s="100"/>
      <c r="BY162" s="100"/>
      <c r="BZ162" s="90"/>
      <c r="CA162" s="100"/>
      <c r="CB162" s="100" t="s">
        <v>1292</v>
      </c>
    </row>
    <row r="163" ht="119" customHeight="1" spans="1:80">
      <c r="A163" s="100">
        <v>45</v>
      </c>
      <c r="B163" s="91" t="s">
        <v>1293</v>
      </c>
      <c r="C163" s="102"/>
      <c r="D163" s="102"/>
      <c r="E163" s="102"/>
      <c r="F163" s="102"/>
      <c r="G163" s="90" t="s">
        <v>962</v>
      </c>
      <c r="H163" s="90" t="s">
        <v>962</v>
      </c>
      <c r="I163" s="90" t="s">
        <v>372</v>
      </c>
      <c r="J163" s="220" t="s">
        <v>100</v>
      </c>
      <c r="K163" s="91" t="s">
        <v>1294</v>
      </c>
      <c r="L163" s="90" t="s">
        <v>628</v>
      </c>
      <c r="M163" s="220">
        <v>25800</v>
      </c>
      <c r="N163" s="100"/>
      <c r="O163" s="100">
        <v>2580</v>
      </c>
      <c r="P163" s="100"/>
      <c r="Q163" s="100"/>
      <c r="R163" s="100"/>
      <c r="S163" s="234">
        <v>600</v>
      </c>
      <c r="T163" s="100"/>
      <c r="U163" s="125">
        <v>15000</v>
      </c>
      <c r="V163" s="223" t="s">
        <v>1295</v>
      </c>
      <c r="W163" s="223" t="s">
        <v>1295</v>
      </c>
      <c r="X163" s="223" t="s">
        <v>1273</v>
      </c>
      <c r="Y163" s="125" t="s">
        <v>440</v>
      </c>
      <c r="Z163" s="249"/>
      <c r="AA163" s="249"/>
      <c r="AB163" s="249">
        <v>98.1</v>
      </c>
      <c r="AC163" s="249"/>
      <c r="AD163" s="249">
        <v>75.5</v>
      </c>
      <c r="AE163" s="249"/>
      <c r="AF163" s="155"/>
      <c r="AG163" s="155"/>
      <c r="AH163" s="154" t="s">
        <v>92</v>
      </c>
      <c r="AI163" s="154" t="s">
        <v>519</v>
      </c>
      <c r="AJ163" s="154" t="s">
        <v>92</v>
      </c>
      <c r="AK163" s="154" t="s">
        <v>1296</v>
      </c>
      <c r="AL163" s="154" t="s">
        <v>1296</v>
      </c>
      <c r="AM163" s="158">
        <v>30</v>
      </c>
      <c r="AN163" s="158">
        <v>100</v>
      </c>
      <c r="AO163" s="158" t="s">
        <v>541</v>
      </c>
      <c r="AP163" s="158"/>
      <c r="AQ163" s="158"/>
      <c r="AR163" s="158"/>
      <c r="AS163" s="158">
        <v>130</v>
      </c>
      <c r="AT163" s="158">
        <v>250</v>
      </c>
      <c r="AU163" s="158">
        <v>380</v>
      </c>
      <c r="AV163" s="158">
        <v>120</v>
      </c>
      <c r="AW163" s="158">
        <v>500</v>
      </c>
      <c r="AX163" s="158">
        <v>0</v>
      </c>
      <c r="AY163" s="158">
        <v>500</v>
      </c>
      <c r="AZ163" s="158">
        <v>100</v>
      </c>
      <c r="BA163" s="158">
        <v>600</v>
      </c>
      <c r="BB163" s="158">
        <v>400</v>
      </c>
      <c r="BC163" s="158">
        <v>1000</v>
      </c>
      <c r="BD163" s="158">
        <v>1000</v>
      </c>
      <c r="BE163" s="158">
        <v>2000</v>
      </c>
      <c r="BF163" s="158">
        <v>1000</v>
      </c>
      <c r="BG163" s="100">
        <v>3000</v>
      </c>
      <c r="BH163" s="100">
        <v>1000</v>
      </c>
      <c r="BI163" s="100">
        <v>4000</v>
      </c>
      <c r="BJ163" s="204">
        <f t="shared" si="33"/>
        <v>0.266666666666667</v>
      </c>
      <c r="BK163" s="91" t="s">
        <v>1297</v>
      </c>
      <c r="BL163" s="91" t="s">
        <v>1298</v>
      </c>
      <c r="BM163" s="224" t="s">
        <v>987</v>
      </c>
      <c r="BN163" s="224" t="s">
        <v>987</v>
      </c>
      <c r="BO163" s="125" t="s">
        <v>788</v>
      </c>
      <c r="BP163" s="224" t="s">
        <v>988</v>
      </c>
      <c r="BQ163" s="100" t="s">
        <v>1299</v>
      </c>
      <c r="BR163" s="275" t="s">
        <v>800</v>
      </c>
      <c r="BS163" s="100"/>
      <c r="BT163" s="100"/>
      <c r="BU163" s="100"/>
      <c r="BV163" s="100"/>
      <c r="BW163" s="100"/>
      <c r="BX163" s="100"/>
      <c r="BY163" s="100"/>
      <c r="BZ163" s="100"/>
      <c r="CA163" s="100"/>
      <c r="CB163" s="224" t="s">
        <v>987</v>
      </c>
    </row>
    <row r="164" ht="134" hidden="1" customHeight="1" spans="1:80">
      <c r="A164" s="100">
        <f>ROW()-19</f>
        <v>145</v>
      </c>
      <c r="B164" s="91" t="s">
        <v>1300</v>
      </c>
      <c r="C164" s="102"/>
      <c r="D164" s="102"/>
      <c r="E164" s="102"/>
      <c r="F164" s="102"/>
      <c r="G164" s="90" t="s">
        <v>962</v>
      </c>
      <c r="H164" s="90" t="s">
        <v>962</v>
      </c>
      <c r="I164" s="90" t="s">
        <v>372</v>
      </c>
      <c r="J164" s="100" t="s">
        <v>1288</v>
      </c>
      <c r="K164" s="91" t="s">
        <v>1301</v>
      </c>
      <c r="L164" s="90" t="s">
        <v>1088</v>
      </c>
      <c r="M164" s="100">
        <v>24066</v>
      </c>
      <c r="N164" s="100"/>
      <c r="O164" s="100">
        <v>24066</v>
      </c>
      <c r="P164" s="100"/>
      <c r="Q164" s="100"/>
      <c r="R164" s="100"/>
      <c r="S164" s="100">
        <v>500</v>
      </c>
      <c r="T164" s="100"/>
      <c r="U164" s="100">
        <v>23566</v>
      </c>
      <c r="V164" s="90" t="s">
        <v>1295</v>
      </c>
      <c r="W164" s="90" t="s">
        <v>1273</v>
      </c>
      <c r="X164" s="90" t="s">
        <v>1273</v>
      </c>
      <c r="Y164" s="125" t="s">
        <v>469</v>
      </c>
      <c r="Z164" s="153">
        <v>5</v>
      </c>
      <c r="AA164" s="153">
        <v>12</v>
      </c>
      <c r="AB164" s="154">
        <v>8.9</v>
      </c>
      <c r="AC164" s="154"/>
      <c r="AD164" s="154"/>
      <c r="AE164" s="154"/>
      <c r="AF164" s="155"/>
      <c r="AG164" s="155"/>
      <c r="AH164" s="158" t="s">
        <v>92</v>
      </c>
      <c r="AI164" s="158" t="s">
        <v>1302</v>
      </c>
      <c r="AJ164" s="158" t="s">
        <v>1303</v>
      </c>
      <c r="AK164" s="154" t="s">
        <v>1304</v>
      </c>
      <c r="AL164" s="154" t="s">
        <v>1305</v>
      </c>
      <c r="AM164" s="158">
        <v>0</v>
      </c>
      <c r="AN164" s="158">
        <v>100</v>
      </c>
      <c r="AO164" s="158" t="s">
        <v>1089</v>
      </c>
      <c r="AP164" s="158" t="s">
        <v>396</v>
      </c>
      <c r="AQ164" s="158" t="s">
        <v>122</v>
      </c>
      <c r="AR164" s="158"/>
      <c r="AS164" s="158">
        <v>100</v>
      </c>
      <c r="AT164" s="158">
        <v>50</v>
      </c>
      <c r="AU164" s="158">
        <v>150</v>
      </c>
      <c r="AV164" s="158">
        <v>380</v>
      </c>
      <c r="AW164" s="158">
        <v>530</v>
      </c>
      <c r="AX164" s="158">
        <v>9470</v>
      </c>
      <c r="AY164" s="158">
        <v>10000</v>
      </c>
      <c r="AZ164" s="158">
        <v>2000</v>
      </c>
      <c r="BA164" s="158">
        <v>12000</v>
      </c>
      <c r="BB164" s="158">
        <v>1750</v>
      </c>
      <c r="BC164" s="158">
        <v>13750</v>
      </c>
      <c r="BD164" s="158">
        <v>1970</v>
      </c>
      <c r="BE164" s="158">
        <v>15720</v>
      </c>
      <c r="BF164" s="158">
        <v>1955</v>
      </c>
      <c r="BG164" s="100">
        <v>17675</v>
      </c>
      <c r="BH164" s="100">
        <v>1964</v>
      </c>
      <c r="BI164" s="100">
        <v>19639</v>
      </c>
      <c r="BJ164" s="204">
        <f t="shared" si="33"/>
        <v>0.833361622676738</v>
      </c>
      <c r="BK164" s="205" t="s">
        <v>1306</v>
      </c>
      <c r="BL164" s="91"/>
      <c r="BM164" s="224" t="s">
        <v>987</v>
      </c>
      <c r="BN164" s="224" t="s">
        <v>987</v>
      </c>
      <c r="BO164" s="125" t="s">
        <v>788</v>
      </c>
      <c r="BP164" s="224" t="s">
        <v>988</v>
      </c>
      <c r="BQ164" s="100" t="s">
        <v>1299</v>
      </c>
      <c r="BR164" s="90"/>
      <c r="BS164" s="100"/>
      <c r="BT164" s="100"/>
      <c r="BU164" s="100"/>
      <c r="BV164" s="100"/>
      <c r="BW164" s="100"/>
      <c r="BX164" s="100"/>
      <c r="BY164" s="100"/>
      <c r="BZ164" s="90"/>
      <c r="CA164" s="100"/>
      <c r="CB164" s="224" t="s">
        <v>987</v>
      </c>
    </row>
    <row r="165" ht="92" customHeight="1" spans="1:80">
      <c r="A165" s="100">
        <v>46</v>
      </c>
      <c r="B165" s="91" t="s">
        <v>1307</v>
      </c>
      <c r="C165" s="102"/>
      <c r="D165" s="102"/>
      <c r="E165" s="102"/>
      <c r="F165" s="102"/>
      <c r="G165" s="90" t="s">
        <v>962</v>
      </c>
      <c r="H165" s="90" t="s">
        <v>962</v>
      </c>
      <c r="I165" s="90" t="s">
        <v>372</v>
      </c>
      <c r="J165" s="90" t="s">
        <v>1167</v>
      </c>
      <c r="K165" s="91" t="s">
        <v>1308</v>
      </c>
      <c r="L165" s="90" t="s">
        <v>1309</v>
      </c>
      <c r="M165" s="90">
        <v>200</v>
      </c>
      <c r="N165" s="90"/>
      <c r="O165" s="90">
        <v>200</v>
      </c>
      <c r="P165" s="90"/>
      <c r="Q165" s="100"/>
      <c r="R165" s="100"/>
      <c r="S165" s="90"/>
      <c r="T165" s="100"/>
      <c r="U165" s="90">
        <v>200</v>
      </c>
      <c r="V165" s="90" t="s">
        <v>1310</v>
      </c>
      <c r="W165" s="90" t="s">
        <v>1311</v>
      </c>
      <c r="X165" s="90" t="s">
        <v>1312</v>
      </c>
      <c r="Y165" s="90" t="s">
        <v>1313</v>
      </c>
      <c r="Z165" s="153">
        <v>11</v>
      </c>
      <c r="AA165" s="153">
        <v>12</v>
      </c>
      <c r="AB165" s="154"/>
      <c r="AC165" s="154"/>
      <c r="AD165" s="154"/>
      <c r="AE165" s="154"/>
      <c r="AF165" s="155"/>
      <c r="AG165" s="155"/>
      <c r="AH165" s="154" t="s">
        <v>1314</v>
      </c>
      <c r="AI165" s="154" t="s">
        <v>1314</v>
      </c>
      <c r="AJ165" s="154" t="s">
        <v>1314</v>
      </c>
      <c r="AK165" s="154" t="s">
        <v>1314</v>
      </c>
      <c r="AL165" s="154" t="s">
        <v>1315</v>
      </c>
      <c r="AM165" s="158">
        <v>10</v>
      </c>
      <c r="AN165" s="158">
        <v>0</v>
      </c>
      <c r="AO165" s="158" t="s">
        <v>380</v>
      </c>
      <c r="AP165" s="158"/>
      <c r="AQ165" s="158" t="s">
        <v>122</v>
      </c>
      <c r="AR165" s="158"/>
      <c r="AS165" s="158">
        <v>10</v>
      </c>
      <c r="AT165" s="158">
        <v>0</v>
      </c>
      <c r="AU165" s="158">
        <v>10</v>
      </c>
      <c r="AV165" s="158">
        <v>0</v>
      </c>
      <c r="AW165" s="158">
        <v>10</v>
      </c>
      <c r="AX165" s="158">
        <v>0</v>
      </c>
      <c r="AY165" s="158">
        <v>10</v>
      </c>
      <c r="AZ165" s="158">
        <v>5</v>
      </c>
      <c r="BA165" s="158">
        <v>15</v>
      </c>
      <c r="BB165" s="158">
        <v>20</v>
      </c>
      <c r="BC165" s="158">
        <v>35</v>
      </c>
      <c r="BD165" s="158">
        <v>5</v>
      </c>
      <c r="BE165" s="158">
        <v>40</v>
      </c>
      <c r="BF165" s="158">
        <v>0</v>
      </c>
      <c r="BG165" s="100">
        <v>40</v>
      </c>
      <c r="BH165" s="100">
        <v>130</v>
      </c>
      <c r="BI165" s="100">
        <v>170</v>
      </c>
      <c r="BJ165" s="204">
        <f t="shared" si="33"/>
        <v>0.85</v>
      </c>
      <c r="BK165" s="205" t="s">
        <v>1316</v>
      </c>
      <c r="BL165" s="91" t="s">
        <v>158</v>
      </c>
      <c r="BM165" s="90" t="s">
        <v>987</v>
      </c>
      <c r="BN165" s="90" t="s">
        <v>987</v>
      </c>
      <c r="BO165" s="90" t="s">
        <v>788</v>
      </c>
      <c r="BP165" s="224" t="s">
        <v>988</v>
      </c>
      <c r="BQ165" s="121" t="s">
        <v>1317</v>
      </c>
      <c r="BR165" s="90"/>
      <c r="BS165" s="100"/>
      <c r="BT165" s="100"/>
      <c r="BU165" s="100"/>
      <c r="BV165" s="100"/>
      <c r="BW165" s="100"/>
      <c r="BX165" s="100"/>
      <c r="BY165" s="100"/>
      <c r="BZ165" s="90"/>
      <c r="CA165" s="100"/>
      <c r="CB165" s="224" t="s">
        <v>987</v>
      </c>
    </row>
    <row r="166" ht="85" customHeight="1" spans="1:80">
      <c r="A166" s="100">
        <v>47</v>
      </c>
      <c r="B166" s="91" t="s">
        <v>1318</v>
      </c>
      <c r="C166" s="102"/>
      <c r="D166" s="102"/>
      <c r="E166" s="102"/>
      <c r="F166" s="102"/>
      <c r="G166" s="90" t="s">
        <v>962</v>
      </c>
      <c r="H166" s="90" t="s">
        <v>962</v>
      </c>
      <c r="I166" s="90" t="s">
        <v>372</v>
      </c>
      <c r="J166" s="90" t="s">
        <v>1167</v>
      </c>
      <c r="K166" s="91" t="s">
        <v>1319</v>
      </c>
      <c r="L166" s="90" t="s">
        <v>1309</v>
      </c>
      <c r="M166" s="90">
        <v>600</v>
      </c>
      <c r="N166" s="90"/>
      <c r="O166" s="90">
        <v>600</v>
      </c>
      <c r="P166" s="90"/>
      <c r="Q166" s="100"/>
      <c r="R166" s="100"/>
      <c r="S166" s="90"/>
      <c r="T166" s="100"/>
      <c r="U166" s="90">
        <v>600</v>
      </c>
      <c r="V166" s="90" t="s">
        <v>1310</v>
      </c>
      <c r="W166" s="90" t="s">
        <v>1311</v>
      </c>
      <c r="X166" s="90" t="s">
        <v>1312</v>
      </c>
      <c r="Y166" s="90" t="s">
        <v>1313</v>
      </c>
      <c r="Z166" s="153">
        <v>11</v>
      </c>
      <c r="AA166" s="153">
        <v>12</v>
      </c>
      <c r="AB166" s="154"/>
      <c r="AC166" s="154"/>
      <c r="AD166" s="154"/>
      <c r="AE166" s="154"/>
      <c r="AF166" s="155"/>
      <c r="AG166" s="155"/>
      <c r="AH166" s="154" t="s">
        <v>756</v>
      </c>
      <c r="AI166" s="154" t="s">
        <v>756</v>
      </c>
      <c r="AJ166" s="154" t="s">
        <v>756</v>
      </c>
      <c r="AK166" s="154" t="s">
        <v>756</v>
      </c>
      <c r="AL166" s="154" t="s">
        <v>1296</v>
      </c>
      <c r="AM166" s="158">
        <v>10</v>
      </c>
      <c r="AN166" s="158">
        <v>0</v>
      </c>
      <c r="AO166" s="158" t="s">
        <v>380</v>
      </c>
      <c r="AP166" s="158"/>
      <c r="AQ166" s="158" t="s">
        <v>122</v>
      </c>
      <c r="AR166" s="158"/>
      <c r="AS166" s="158">
        <v>10</v>
      </c>
      <c r="AT166" s="158">
        <v>0</v>
      </c>
      <c r="AU166" s="158">
        <v>10</v>
      </c>
      <c r="AV166" s="158">
        <v>0</v>
      </c>
      <c r="AW166" s="158">
        <v>10</v>
      </c>
      <c r="AX166" s="158">
        <v>0</v>
      </c>
      <c r="AY166" s="158">
        <v>10</v>
      </c>
      <c r="AZ166" s="158">
        <v>10</v>
      </c>
      <c r="BA166" s="158">
        <v>20</v>
      </c>
      <c r="BB166" s="158">
        <v>10</v>
      </c>
      <c r="BC166" s="158">
        <v>30</v>
      </c>
      <c r="BD166" s="158">
        <v>5</v>
      </c>
      <c r="BE166" s="158">
        <v>35</v>
      </c>
      <c r="BF166" s="158">
        <v>10</v>
      </c>
      <c r="BG166" s="100">
        <v>45</v>
      </c>
      <c r="BH166" s="100">
        <v>25</v>
      </c>
      <c r="BI166" s="100">
        <v>70</v>
      </c>
      <c r="BJ166" s="204">
        <f t="shared" si="33"/>
        <v>0.116666666666667</v>
      </c>
      <c r="BK166" s="205" t="s">
        <v>1320</v>
      </c>
      <c r="BL166" s="91" t="s">
        <v>1321</v>
      </c>
      <c r="BM166" s="90" t="s">
        <v>987</v>
      </c>
      <c r="BN166" s="90" t="s">
        <v>987</v>
      </c>
      <c r="BO166" s="90" t="s">
        <v>788</v>
      </c>
      <c r="BP166" s="224" t="s">
        <v>988</v>
      </c>
      <c r="BQ166" s="121" t="s">
        <v>1317</v>
      </c>
      <c r="BR166" s="90" t="s">
        <v>800</v>
      </c>
      <c r="BS166" s="100"/>
      <c r="BT166" s="100"/>
      <c r="BU166" s="100"/>
      <c r="BV166" s="100"/>
      <c r="BW166" s="100"/>
      <c r="BX166" s="100"/>
      <c r="BY166" s="100"/>
      <c r="BZ166" s="90"/>
      <c r="CA166" s="100"/>
      <c r="CB166" s="224" t="s">
        <v>987</v>
      </c>
    </row>
    <row r="167" ht="73" hidden="1" customHeight="1" spans="1:80">
      <c r="A167" s="100">
        <f>ROW()-19</f>
        <v>148</v>
      </c>
      <c r="B167" s="91" t="s">
        <v>1322</v>
      </c>
      <c r="C167" s="102"/>
      <c r="D167" s="102"/>
      <c r="E167" s="102"/>
      <c r="F167" s="102"/>
      <c r="G167" s="90" t="s">
        <v>962</v>
      </c>
      <c r="H167" s="90" t="s">
        <v>962</v>
      </c>
      <c r="I167" s="90" t="s">
        <v>372</v>
      </c>
      <c r="J167" s="100" t="s">
        <v>780</v>
      </c>
      <c r="K167" s="91" t="s">
        <v>1323</v>
      </c>
      <c r="L167" s="90" t="s">
        <v>1324</v>
      </c>
      <c r="M167" s="100">
        <v>2000</v>
      </c>
      <c r="N167" s="100"/>
      <c r="O167" s="100">
        <v>2000</v>
      </c>
      <c r="P167" s="100"/>
      <c r="Q167" s="100"/>
      <c r="R167" s="100"/>
      <c r="S167" s="100">
        <v>100</v>
      </c>
      <c r="T167" s="100"/>
      <c r="U167" s="100">
        <v>1500</v>
      </c>
      <c r="V167" s="90" t="s">
        <v>1325</v>
      </c>
      <c r="W167" s="90" t="s">
        <v>1326</v>
      </c>
      <c r="X167" s="100" t="s">
        <v>1327</v>
      </c>
      <c r="Y167" s="100" t="s">
        <v>1327</v>
      </c>
      <c r="Z167" s="303">
        <v>5</v>
      </c>
      <c r="AA167" s="153"/>
      <c r="AB167" s="158">
        <v>15</v>
      </c>
      <c r="AC167" s="158">
        <v>15</v>
      </c>
      <c r="AD167" s="158"/>
      <c r="AE167" s="158"/>
      <c r="AF167" s="155"/>
      <c r="AG167" s="155"/>
      <c r="AH167" s="154" t="s">
        <v>92</v>
      </c>
      <c r="AI167" s="154" t="s">
        <v>1328</v>
      </c>
      <c r="AJ167" s="154" t="s">
        <v>1328</v>
      </c>
      <c r="AK167" s="154" t="s">
        <v>1328</v>
      </c>
      <c r="AL167" s="154" t="s">
        <v>1296</v>
      </c>
      <c r="AM167" s="158">
        <v>20</v>
      </c>
      <c r="AN167" s="158">
        <v>10</v>
      </c>
      <c r="AO167" s="158" t="s">
        <v>1089</v>
      </c>
      <c r="AP167" s="158" t="s">
        <v>520</v>
      </c>
      <c r="AQ167" s="158"/>
      <c r="AR167" s="158"/>
      <c r="AS167" s="158">
        <v>30</v>
      </c>
      <c r="AT167" s="158">
        <v>20</v>
      </c>
      <c r="AU167" s="158">
        <v>50</v>
      </c>
      <c r="AV167" s="158">
        <v>30</v>
      </c>
      <c r="AW167" s="158">
        <v>80</v>
      </c>
      <c r="AX167" s="158">
        <v>10</v>
      </c>
      <c r="AY167" s="158">
        <v>90</v>
      </c>
      <c r="AZ167" s="158">
        <v>5</v>
      </c>
      <c r="BA167" s="158">
        <v>95</v>
      </c>
      <c r="BB167" s="158">
        <v>260</v>
      </c>
      <c r="BC167" s="158">
        <v>355</v>
      </c>
      <c r="BD167" s="158">
        <v>230</v>
      </c>
      <c r="BE167" s="158">
        <v>585</v>
      </c>
      <c r="BF167" s="158">
        <v>541</v>
      </c>
      <c r="BG167" s="100">
        <v>1126</v>
      </c>
      <c r="BH167" s="100">
        <v>124</v>
      </c>
      <c r="BI167" s="100">
        <v>1250</v>
      </c>
      <c r="BJ167" s="204">
        <f t="shared" si="33"/>
        <v>0.833333333333333</v>
      </c>
      <c r="BK167" s="205" t="s">
        <v>1329</v>
      </c>
      <c r="BL167" s="91"/>
      <c r="BM167" s="224" t="s">
        <v>987</v>
      </c>
      <c r="BN167" s="224" t="s">
        <v>987</v>
      </c>
      <c r="BO167" s="125" t="s">
        <v>788</v>
      </c>
      <c r="BP167" s="224" t="s">
        <v>988</v>
      </c>
      <c r="BQ167" s="100" t="s">
        <v>1330</v>
      </c>
      <c r="BR167" s="90" t="s">
        <v>800</v>
      </c>
      <c r="BS167" s="100"/>
      <c r="BT167" s="100"/>
      <c r="BU167" s="100"/>
      <c r="BV167" s="100"/>
      <c r="BW167" s="100"/>
      <c r="BX167" s="100"/>
      <c r="BY167" s="100"/>
      <c r="BZ167" s="100"/>
      <c r="CA167" s="100"/>
      <c r="CB167" s="224" t="s">
        <v>987</v>
      </c>
    </row>
    <row r="168" s="72" customFormat="1" ht="64" hidden="1" customHeight="1" spans="1:80">
      <c r="A168" s="100">
        <f t="shared" ref="A168:A176" si="34">ROW()-19</f>
        <v>149</v>
      </c>
      <c r="B168" s="282" t="s">
        <v>1331</v>
      </c>
      <c r="C168" s="102"/>
      <c r="D168" s="102"/>
      <c r="E168" s="102"/>
      <c r="F168" s="102"/>
      <c r="G168" s="220" t="s">
        <v>962</v>
      </c>
      <c r="H168" s="220" t="s">
        <v>962</v>
      </c>
      <c r="I168" s="90" t="s">
        <v>372</v>
      </c>
      <c r="J168" s="125" t="s">
        <v>1332</v>
      </c>
      <c r="K168" s="282" t="s">
        <v>1333</v>
      </c>
      <c r="L168" s="125" t="s">
        <v>1103</v>
      </c>
      <c r="M168" s="125">
        <v>823.32</v>
      </c>
      <c r="N168" s="125">
        <v>548.88</v>
      </c>
      <c r="O168" s="125">
        <v>274.44</v>
      </c>
      <c r="P168" s="100"/>
      <c r="Q168" s="100"/>
      <c r="R168" s="100"/>
      <c r="S168" s="125">
        <v>323.46</v>
      </c>
      <c r="T168" s="100"/>
      <c r="U168" s="285">
        <v>499.86</v>
      </c>
      <c r="V168" s="125" t="s">
        <v>1334</v>
      </c>
      <c r="W168" s="125" t="s">
        <v>494</v>
      </c>
      <c r="X168" s="125" t="s">
        <v>1327</v>
      </c>
      <c r="Y168" s="125" t="s">
        <v>1122</v>
      </c>
      <c r="Z168" s="249">
        <v>6</v>
      </c>
      <c r="AA168" s="249">
        <v>12</v>
      </c>
      <c r="AB168" s="158"/>
      <c r="AC168" s="158"/>
      <c r="AD168" s="158"/>
      <c r="AE168" s="158"/>
      <c r="AF168" s="155"/>
      <c r="AG168" s="155"/>
      <c r="AH168" s="158" t="s">
        <v>1314</v>
      </c>
      <c r="AI168" s="158" t="s">
        <v>1314</v>
      </c>
      <c r="AJ168" s="158" t="s">
        <v>1314</v>
      </c>
      <c r="AK168" s="158" t="s">
        <v>1314</v>
      </c>
      <c r="AL168" s="158" t="s">
        <v>1314</v>
      </c>
      <c r="AM168" s="158">
        <v>0</v>
      </c>
      <c r="AN168" s="158">
        <v>0</v>
      </c>
      <c r="AO168" s="158" t="s">
        <v>808</v>
      </c>
      <c r="AP168" s="158" t="s">
        <v>396</v>
      </c>
      <c r="AQ168" s="158" t="s">
        <v>122</v>
      </c>
      <c r="AR168" s="158"/>
      <c r="AS168" s="158">
        <v>0</v>
      </c>
      <c r="AT168" s="158">
        <v>126</v>
      </c>
      <c r="AU168" s="158">
        <v>126</v>
      </c>
      <c r="AV168" s="158">
        <v>41</v>
      </c>
      <c r="AW168" s="158">
        <v>167</v>
      </c>
      <c r="AX168" s="158">
        <v>0</v>
      </c>
      <c r="AY168" s="158">
        <v>167</v>
      </c>
      <c r="AZ168" s="100">
        <v>125.32</v>
      </c>
      <c r="BA168" s="158">
        <v>292.32</v>
      </c>
      <c r="BB168" s="158">
        <v>33.48</v>
      </c>
      <c r="BC168" s="158">
        <v>325.8</v>
      </c>
      <c r="BD168" s="158">
        <v>30.24</v>
      </c>
      <c r="BE168" s="158">
        <v>356.04</v>
      </c>
      <c r="BF168" s="158">
        <v>23.04</v>
      </c>
      <c r="BG168" s="100">
        <v>379.08</v>
      </c>
      <c r="BH168" s="100">
        <v>37.98</v>
      </c>
      <c r="BI168" s="100">
        <v>417.06</v>
      </c>
      <c r="BJ168" s="204">
        <f t="shared" si="33"/>
        <v>0.834353619013324</v>
      </c>
      <c r="BK168" s="91" t="s">
        <v>1335</v>
      </c>
      <c r="BL168" s="91"/>
      <c r="BM168" s="125" t="s">
        <v>1336</v>
      </c>
      <c r="BN168" s="125" t="s">
        <v>1337</v>
      </c>
      <c r="BO168" s="78" t="s">
        <v>200</v>
      </c>
      <c r="BP168" s="125" t="s">
        <v>1338</v>
      </c>
      <c r="BQ168" s="125" t="s">
        <v>1339</v>
      </c>
      <c r="BR168" s="90"/>
      <c r="BS168" s="100"/>
      <c r="BT168" s="100"/>
      <c r="BU168" s="100"/>
      <c r="BV168" s="100"/>
      <c r="BW168" s="100"/>
      <c r="BX168" s="100"/>
      <c r="BY168" s="100"/>
      <c r="BZ168" s="100"/>
      <c r="CA168" s="100"/>
      <c r="CB168" s="224"/>
    </row>
    <row r="169" ht="70" hidden="1" customHeight="1" spans="1:80">
      <c r="A169" s="100">
        <f t="shared" si="34"/>
        <v>150</v>
      </c>
      <c r="B169" s="91" t="s">
        <v>1340</v>
      </c>
      <c r="C169" s="102"/>
      <c r="D169" s="102"/>
      <c r="E169" s="102"/>
      <c r="F169" s="102"/>
      <c r="G169" s="90" t="s">
        <v>962</v>
      </c>
      <c r="H169" s="90" t="s">
        <v>962</v>
      </c>
      <c r="I169" s="90" t="s">
        <v>372</v>
      </c>
      <c r="J169" s="90" t="s">
        <v>1341</v>
      </c>
      <c r="K169" s="91" t="s">
        <v>1340</v>
      </c>
      <c r="L169" s="90" t="s">
        <v>621</v>
      </c>
      <c r="M169" s="100">
        <v>1603.31</v>
      </c>
      <c r="N169" s="100"/>
      <c r="O169" s="100"/>
      <c r="P169" s="90">
        <v>1603.31</v>
      </c>
      <c r="Q169" s="100"/>
      <c r="R169" s="100"/>
      <c r="S169" s="100"/>
      <c r="T169" s="100"/>
      <c r="U169" s="100">
        <v>1603.31</v>
      </c>
      <c r="V169" s="100" t="s">
        <v>1342</v>
      </c>
      <c r="W169" s="100" t="s">
        <v>396</v>
      </c>
      <c r="X169" s="100" t="s">
        <v>1141</v>
      </c>
      <c r="Y169" s="100" t="s">
        <v>1122</v>
      </c>
      <c r="Z169" s="153">
        <v>4</v>
      </c>
      <c r="AA169" s="153">
        <v>12</v>
      </c>
      <c r="AB169" s="158"/>
      <c r="AC169" s="158"/>
      <c r="AD169" s="158"/>
      <c r="AE169" s="158"/>
      <c r="AF169" s="155"/>
      <c r="AG169" s="155"/>
      <c r="AH169" s="158" t="s">
        <v>92</v>
      </c>
      <c r="AI169" s="158" t="s">
        <v>167</v>
      </c>
      <c r="AJ169" s="158" t="s">
        <v>167</v>
      </c>
      <c r="AK169" s="158" t="s">
        <v>167</v>
      </c>
      <c r="AL169" s="158" t="s">
        <v>182</v>
      </c>
      <c r="AM169" s="158">
        <v>0</v>
      </c>
      <c r="AN169" s="158">
        <v>320</v>
      </c>
      <c r="AO169" s="158" t="s">
        <v>1135</v>
      </c>
      <c r="AP169" s="158" t="s">
        <v>396</v>
      </c>
      <c r="AQ169" s="158" t="s">
        <v>122</v>
      </c>
      <c r="AR169" s="158" t="s">
        <v>1343</v>
      </c>
      <c r="AS169" s="158">
        <v>320</v>
      </c>
      <c r="AT169" s="158">
        <v>240</v>
      </c>
      <c r="AU169" s="158">
        <v>560</v>
      </c>
      <c r="AV169" s="158">
        <v>100</v>
      </c>
      <c r="AW169" s="158">
        <v>660</v>
      </c>
      <c r="AX169" s="158">
        <v>250</v>
      </c>
      <c r="AY169" s="158">
        <v>910</v>
      </c>
      <c r="AZ169" s="158">
        <v>80</v>
      </c>
      <c r="BA169" s="158">
        <v>990</v>
      </c>
      <c r="BB169" s="158">
        <v>78</v>
      </c>
      <c r="BC169" s="158">
        <v>1068</v>
      </c>
      <c r="BD169" s="158">
        <v>100</v>
      </c>
      <c r="BE169" s="158">
        <v>1168</v>
      </c>
      <c r="BF169" s="158">
        <f>BG169-BE169</f>
        <v>435.31</v>
      </c>
      <c r="BG169" s="100">
        <v>1603.31</v>
      </c>
      <c r="BH169" s="100">
        <v>0</v>
      </c>
      <c r="BI169" s="100">
        <v>1603.31</v>
      </c>
      <c r="BJ169" s="204">
        <f>BG169/U169</f>
        <v>1</v>
      </c>
      <c r="BK169" s="205" t="s">
        <v>1209</v>
      </c>
      <c r="BL169" s="111"/>
      <c r="BM169" s="90" t="s">
        <v>1344</v>
      </c>
      <c r="BN169" s="90" t="s">
        <v>1344</v>
      </c>
      <c r="BO169" s="125" t="s">
        <v>788</v>
      </c>
      <c r="BP169" s="100" t="s">
        <v>1345</v>
      </c>
      <c r="BQ169" s="100" t="s">
        <v>1346</v>
      </c>
      <c r="BR169" s="90"/>
      <c r="BS169" s="100"/>
      <c r="BT169" s="100"/>
      <c r="BU169" s="100"/>
      <c r="BV169" s="100"/>
      <c r="BW169" s="100"/>
      <c r="BX169" s="100"/>
      <c r="BY169" s="100"/>
      <c r="BZ169" s="100"/>
      <c r="CA169" s="100"/>
      <c r="CB169" s="224" t="s">
        <v>987</v>
      </c>
    </row>
    <row r="170" s="72" customFormat="1" ht="71" hidden="1" customHeight="1" spans="1:80">
      <c r="A170" s="100">
        <f t="shared" si="34"/>
        <v>151</v>
      </c>
      <c r="B170" s="91" t="s">
        <v>1347</v>
      </c>
      <c r="C170" s="102"/>
      <c r="D170" s="102"/>
      <c r="E170" s="102"/>
      <c r="F170" s="102"/>
      <c r="G170" s="90" t="s">
        <v>962</v>
      </c>
      <c r="H170" s="90" t="s">
        <v>962</v>
      </c>
      <c r="I170" s="90" t="s">
        <v>372</v>
      </c>
      <c r="J170" s="90" t="s">
        <v>1348</v>
      </c>
      <c r="K170" s="91" t="s">
        <v>1347</v>
      </c>
      <c r="L170" s="90" t="s">
        <v>1088</v>
      </c>
      <c r="M170" s="100">
        <v>1933.14</v>
      </c>
      <c r="N170" s="100"/>
      <c r="O170" s="100"/>
      <c r="P170" s="100">
        <v>1933.14</v>
      </c>
      <c r="Q170" s="100"/>
      <c r="R170" s="100"/>
      <c r="S170" s="100"/>
      <c r="T170" s="100"/>
      <c r="U170" s="100">
        <v>1933.14</v>
      </c>
      <c r="V170" s="290" t="s">
        <v>1349</v>
      </c>
      <c r="W170" s="290" t="s">
        <v>396</v>
      </c>
      <c r="X170" s="100" t="s">
        <v>1141</v>
      </c>
      <c r="Y170" s="100" t="s">
        <v>1122</v>
      </c>
      <c r="Z170" s="153">
        <v>5</v>
      </c>
      <c r="AA170" s="153">
        <v>12</v>
      </c>
      <c r="AB170" s="158"/>
      <c r="AC170" s="158"/>
      <c r="AD170" s="158"/>
      <c r="AE170" s="158"/>
      <c r="AF170" s="155"/>
      <c r="AG170" s="155"/>
      <c r="AH170" s="158" t="s">
        <v>92</v>
      </c>
      <c r="AI170" s="158" t="s">
        <v>167</v>
      </c>
      <c r="AJ170" s="158" t="s">
        <v>167</v>
      </c>
      <c r="AK170" s="158" t="s">
        <v>167</v>
      </c>
      <c r="AL170" s="158" t="s">
        <v>182</v>
      </c>
      <c r="AM170" s="158">
        <v>0</v>
      </c>
      <c r="AN170" s="158">
        <v>39.38</v>
      </c>
      <c r="AO170" s="158" t="s">
        <v>1089</v>
      </c>
      <c r="AP170" s="158" t="s">
        <v>420</v>
      </c>
      <c r="AQ170" s="158" t="s">
        <v>122</v>
      </c>
      <c r="AR170" s="158" t="s">
        <v>1350</v>
      </c>
      <c r="AS170" s="158">
        <v>39.38</v>
      </c>
      <c r="AT170" s="158">
        <v>0</v>
      </c>
      <c r="AU170" s="158">
        <v>39.38</v>
      </c>
      <c r="AV170" s="158">
        <v>0</v>
      </c>
      <c r="AW170" s="158">
        <v>39.38</v>
      </c>
      <c r="AX170" s="158">
        <v>0</v>
      </c>
      <c r="AY170" s="158">
        <v>39.38</v>
      </c>
      <c r="AZ170" s="158">
        <v>0</v>
      </c>
      <c r="BA170" s="158">
        <v>39.38</v>
      </c>
      <c r="BB170" s="158">
        <v>0</v>
      </c>
      <c r="BC170" s="158">
        <v>39.38</v>
      </c>
      <c r="BD170" s="158">
        <v>0</v>
      </c>
      <c r="BE170" s="158">
        <v>39.38</v>
      </c>
      <c r="BF170" s="158">
        <v>800</v>
      </c>
      <c r="BG170" s="100">
        <v>839.38</v>
      </c>
      <c r="BH170" s="100">
        <v>1093.76</v>
      </c>
      <c r="BI170" s="100">
        <v>1933.14</v>
      </c>
      <c r="BJ170" s="204">
        <f t="shared" ref="BJ170:BJ175" si="35">BI170/U170</f>
        <v>1</v>
      </c>
      <c r="BK170" s="205" t="s">
        <v>1351</v>
      </c>
      <c r="BL170" s="111"/>
      <c r="BM170" s="90" t="s">
        <v>1344</v>
      </c>
      <c r="BN170" s="90" t="s">
        <v>1344</v>
      </c>
      <c r="BO170" s="125" t="s">
        <v>788</v>
      </c>
      <c r="BP170" s="100" t="s">
        <v>1345</v>
      </c>
      <c r="BQ170" s="100" t="s">
        <v>1346</v>
      </c>
      <c r="BR170" s="90"/>
      <c r="BS170" s="100"/>
      <c r="BT170" s="100"/>
      <c r="BU170" s="100"/>
      <c r="BV170" s="100"/>
      <c r="BW170" s="100"/>
      <c r="BX170" s="100"/>
      <c r="BY170" s="100"/>
      <c r="BZ170" s="100"/>
      <c r="CA170" s="100"/>
      <c r="CB170" s="224" t="s">
        <v>987</v>
      </c>
    </row>
    <row r="171" s="72" customFormat="1" ht="71" hidden="1" customHeight="1" spans="1:80">
      <c r="A171" s="100">
        <f t="shared" si="34"/>
        <v>152</v>
      </c>
      <c r="B171" s="91" t="s">
        <v>1352</v>
      </c>
      <c r="C171" s="102"/>
      <c r="D171" s="102"/>
      <c r="E171" s="102"/>
      <c r="F171" s="102"/>
      <c r="G171" s="90" t="s">
        <v>962</v>
      </c>
      <c r="H171" s="90" t="s">
        <v>962</v>
      </c>
      <c r="I171" s="90" t="s">
        <v>372</v>
      </c>
      <c r="J171" s="90" t="s">
        <v>1353</v>
      </c>
      <c r="K171" s="91" t="s">
        <v>1352</v>
      </c>
      <c r="L171" s="90" t="s">
        <v>1088</v>
      </c>
      <c r="M171" s="90">
        <v>1325.93</v>
      </c>
      <c r="N171" s="100"/>
      <c r="O171" s="100"/>
      <c r="P171" s="90">
        <v>1325.93</v>
      </c>
      <c r="Q171" s="100"/>
      <c r="R171" s="100"/>
      <c r="S171" s="100"/>
      <c r="T171" s="100"/>
      <c r="U171" s="100">
        <v>1325.93</v>
      </c>
      <c r="V171" s="290" t="s">
        <v>1349</v>
      </c>
      <c r="W171" s="100" t="s">
        <v>396</v>
      </c>
      <c r="X171" s="100" t="s">
        <v>1141</v>
      </c>
      <c r="Y171" s="100" t="s">
        <v>1122</v>
      </c>
      <c r="Z171" s="153">
        <v>5</v>
      </c>
      <c r="AA171" s="153">
        <v>12</v>
      </c>
      <c r="AB171" s="158"/>
      <c r="AC171" s="158"/>
      <c r="AD171" s="158"/>
      <c r="AE171" s="158"/>
      <c r="AF171" s="155"/>
      <c r="AG171" s="155"/>
      <c r="AH171" s="158" t="s">
        <v>92</v>
      </c>
      <c r="AI171" s="158" t="s">
        <v>167</v>
      </c>
      <c r="AJ171" s="158" t="s">
        <v>167</v>
      </c>
      <c r="AK171" s="158" t="s">
        <v>167</v>
      </c>
      <c r="AL171" s="158" t="s">
        <v>182</v>
      </c>
      <c r="AM171" s="158">
        <v>0</v>
      </c>
      <c r="AN171" s="158">
        <v>179.416</v>
      </c>
      <c r="AO171" s="158" t="s">
        <v>1089</v>
      </c>
      <c r="AP171" s="158" t="s">
        <v>420</v>
      </c>
      <c r="AQ171" s="158" t="s">
        <v>122</v>
      </c>
      <c r="AR171" s="158" t="s">
        <v>1350</v>
      </c>
      <c r="AS171" s="312">
        <v>179.416</v>
      </c>
      <c r="AT171" s="313">
        <v>0</v>
      </c>
      <c r="AU171" s="312">
        <v>179.42</v>
      </c>
      <c r="AV171" s="312">
        <v>0</v>
      </c>
      <c r="AW171" s="312">
        <v>179.42</v>
      </c>
      <c r="AX171" s="312">
        <v>0</v>
      </c>
      <c r="AY171" s="312">
        <v>179.42</v>
      </c>
      <c r="AZ171" s="312">
        <v>0</v>
      </c>
      <c r="BA171" s="312">
        <v>179.42</v>
      </c>
      <c r="BB171" s="313">
        <v>0</v>
      </c>
      <c r="BC171" s="312">
        <v>179.42</v>
      </c>
      <c r="BD171" s="312">
        <v>0</v>
      </c>
      <c r="BE171" s="312">
        <v>179.42</v>
      </c>
      <c r="BF171" s="312">
        <v>600</v>
      </c>
      <c r="BG171" s="318">
        <v>779.42</v>
      </c>
      <c r="BH171" s="318">
        <v>546.51</v>
      </c>
      <c r="BI171" s="318">
        <v>1325.93</v>
      </c>
      <c r="BJ171" s="204">
        <f t="shared" si="35"/>
        <v>1</v>
      </c>
      <c r="BK171" s="205" t="s">
        <v>1354</v>
      </c>
      <c r="BL171" s="111"/>
      <c r="BM171" s="90" t="s">
        <v>1344</v>
      </c>
      <c r="BN171" s="90" t="s">
        <v>1344</v>
      </c>
      <c r="BO171" s="125" t="s">
        <v>788</v>
      </c>
      <c r="BP171" s="100" t="s">
        <v>1345</v>
      </c>
      <c r="BQ171" s="100" t="s">
        <v>1346</v>
      </c>
      <c r="BR171" s="90"/>
      <c r="BS171" s="100"/>
      <c r="BT171" s="100"/>
      <c r="BU171" s="100"/>
      <c r="BV171" s="100"/>
      <c r="BW171" s="100"/>
      <c r="BX171" s="100"/>
      <c r="BY171" s="100"/>
      <c r="BZ171" s="100"/>
      <c r="CA171" s="100"/>
      <c r="CB171" s="224" t="s">
        <v>987</v>
      </c>
    </row>
    <row r="172" s="72" customFormat="1" ht="62" customHeight="1" spans="1:80">
      <c r="A172" s="100">
        <v>48</v>
      </c>
      <c r="B172" s="91" t="s">
        <v>1355</v>
      </c>
      <c r="C172" s="102"/>
      <c r="D172" s="102"/>
      <c r="E172" s="102"/>
      <c r="F172" s="102"/>
      <c r="G172" s="90" t="s">
        <v>962</v>
      </c>
      <c r="H172" s="90" t="s">
        <v>962</v>
      </c>
      <c r="I172" s="90" t="s">
        <v>372</v>
      </c>
      <c r="J172" s="90" t="s">
        <v>1288</v>
      </c>
      <c r="K172" s="91" t="s">
        <v>1356</v>
      </c>
      <c r="L172" s="90" t="s">
        <v>1357</v>
      </c>
      <c r="M172" s="100">
        <v>26000</v>
      </c>
      <c r="N172" s="100"/>
      <c r="O172" s="100"/>
      <c r="P172" s="90">
        <v>26000</v>
      </c>
      <c r="Q172" s="100"/>
      <c r="R172" s="100"/>
      <c r="S172" s="100"/>
      <c r="T172" s="100"/>
      <c r="U172" s="100">
        <v>13740</v>
      </c>
      <c r="V172" s="90" t="s">
        <v>1349</v>
      </c>
      <c r="W172" s="90" t="s">
        <v>1349</v>
      </c>
      <c r="X172" s="90" t="s">
        <v>1358</v>
      </c>
      <c r="Y172" s="90" t="s">
        <v>1122</v>
      </c>
      <c r="Z172" s="153">
        <v>8</v>
      </c>
      <c r="AA172" s="153"/>
      <c r="AB172" s="158"/>
      <c r="AC172" s="158"/>
      <c r="AD172" s="158"/>
      <c r="AE172" s="158"/>
      <c r="AF172" s="155"/>
      <c r="AG172" s="155"/>
      <c r="AH172" s="158" t="s">
        <v>167</v>
      </c>
      <c r="AI172" s="158" t="s">
        <v>167</v>
      </c>
      <c r="AJ172" s="158" t="s">
        <v>167</v>
      </c>
      <c r="AK172" s="158" t="s">
        <v>167</v>
      </c>
      <c r="AL172" s="158" t="s">
        <v>182</v>
      </c>
      <c r="AM172" s="158">
        <v>0</v>
      </c>
      <c r="AN172" s="158">
        <v>89.6</v>
      </c>
      <c r="AO172" s="158" t="s">
        <v>520</v>
      </c>
      <c r="AP172" s="158"/>
      <c r="AQ172" s="158"/>
      <c r="AR172" s="158"/>
      <c r="AS172" s="158">
        <v>89.6</v>
      </c>
      <c r="AT172" s="158">
        <v>0</v>
      </c>
      <c r="AU172" s="158">
        <v>89.6</v>
      </c>
      <c r="AV172" s="158">
        <v>0</v>
      </c>
      <c r="AW172" s="158">
        <v>89.6</v>
      </c>
      <c r="AX172" s="158">
        <v>184.6</v>
      </c>
      <c r="AY172" s="158">
        <v>274.2</v>
      </c>
      <c r="AZ172" s="158">
        <v>0</v>
      </c>
      <c r="BA172" s="158">
        <v>274.2</v>
      </c>
      <c r="BB172" s="158">
        <v>0</v>
      </c>
      <c r="BC172" s="158">
        <v>274.2</v>
      </c>
      <c r="BD172" s="158">
        <v>0</v>
      </c>
      <c r="BE172" s="158">
        <v>274.2</v>
      </c>
      <c r="BF172" s="158">
        <v>762.88</v>
      </c>
      <c r="BG172" s="100">
        <v>1037.08</v>
      </c>
      <c r="BH172" s="318">
        <v>3825.3</v>
      </c>
      <c r="BI172" s="100">
        <v>4862.38</v>
      </c>
      <c r="BJ172" s="204">
        <f t="shared" si="35"/>
        <v>0.35388500727802</v>
      </c>
      <c r="BK172" s="205" t="s">
        <v>608</v>
      </c>
      <c r="BL172" s="111" t="s">
        <v>158</v>
      </c>
      <c r="BM172" s="90" t="s">
        <v>1344</v>
      </c>
      <c r="BN172" s="90" t="s">
        <v>1344</v>
      </c>
      <c r="BO172" s="125" t="s">
        <v>788</v>
      </c>
      <c r="BP172" s="100" t="s">
        <v>1345</v>
      </c>
      <c r="BQ172" s="100" t="s">
        <v>1346</v>
      </c>
      <c r="BR172" s="90"/>
      <c r="BS172" s="100"/>
      <c r="BT172" s="100"/>
      <c r="BU172" s="100"/>
      <c r="BV172" s="100"/>
      <c r="BW172" s="100"/>
      <c r="BX172" s="100"/>
      <c r="BY172" s="100"/>
      <c r="BZ172" s="100"/>
      <c r="CA172" s="100"/>
      <c r="CB172" s="224" t="s">
        <v>987</v>
      </c>
    </row>
    <row r="173" ht="78" hidden="1" customHeight="1" spans="1:80">
      <c r="A173" s="100">
        <f t="shared" si="34"/>
        <v>154</v>
      </c>
      <c r="B173" s="208" t="s">
        <v>1359</v>
      </c>
      <c r="C173" s="102"/>
      <c r="D173" s="102"/>
      <c r="E173" s="102"/>
      <c r="F173" s="102"/>
      <c r="G173" s="90" t="s">
        <v>962</v>
      </c>
      <c r="H173" s="90" t="s">
        <v>962</v>
      </c>
      <c r="I173" s="90" t="s">
        <v>372</v>
      </c>
      <c r="J173" s="220" t="s">
        <v>1263</v>
      </c>
      <c r="K173" s="91" t="s">
        <v>1360</v>
      </c>
      <c r="L173" s="90" t="s">
        <v>388</v>
      </c>
      <c r="M173" s="100">
        <v>600</v>
      </c>
      <c r="N173" s="100"/>
      <c r="O173" s="100"/>
      <c r="P173" s="100"/>
      <c r="Q173" s="100"/>
      <c r="R173" s="100"/>
      <c r="S173" s="100">
        <v>253</v>
      </c>
      <c r="T173" s="100"/>
      <c r="U173" s="100">
        <v>600</v>
      </c>
      <c r="V173" s="90" t="s">
        <v>1361</v>
      </c>
      <c r="W173" s="90" t="s">
        <v>1362</v>
      </c>
      <c r="X173" s="90" t="s">
        <v>1363</v>
      </c>
      <c r="Y173" s="90" t="s">
        <v>836</v>
      </c>
      <c r="Z173" s="153">
        <v>1</v>
      </c>
      <c r="AA173" s="153">
        <v>12</v>
      </c>
      <c r="AB173" s="154"/>
      <c r="AC173" s="154"/>
      <c r="AD173" s="154"/>
      <c r="AE173" s="154"/>
      <c r="AF173" s="155"/>
      <c r="AG173" s="155"/>
      <c r="AH173" s="154" t="s">
        <v>1364</v>
      </c>
      <c r="AI173" s="154" t="s">
        <v>1364</v>
      </c>
      <c r="AJ173" s="154" t="s">
        <v>1364</v>
      </c>
      <c r="AK173" s="154" t="s">
        <v>1364</v>
      </c>
      <c r="AL173" s="154" t="s">
        <v>182</v>
      </c>
      <c r="AM173" s="158">
        <v>0</v>
      </c>
      <c r="AN173" s="158">
        <v>30</v>
      </c>
      <c r="AO173" s="158" t="s">
        <v>395</v>
      </c>
      <c r="AP173" s="158" t="s">
        <v>396</v>
      </c>
      <c r="AQ173" s="158" t="s">
        <v>122</v>
      </c>
      <c r="AR173" s="158"/>
      <c r="AS173" s="158">
        <v>30</v>
      </c>
      <c r="AT173" s="158">
        <v>130</v>
      </c>
      <c r="AU173" s="158">
        <v>160</v>
      </c>
      <c r="AV173" s="158">
        <v>21</v>
      </c>
      <c r="AW173" s="158">
        <v>181</v>
      </c>
      <c r="AX173" s="158">
        <v>36</v>
      </c>
      <c r="AY173" s="158">
        <v>217</v>
      </c>
      <c r="AZ173" s="158">
        <v>85</v>
      </c>
      <c r="BA173" s="158">
        <v>302</v>
      </c>
      <c r="BB173" s="158">
        <v>49</v>
      </c>
      <c r="BC173" s="158">
        <v>351</v>
      </c>
      <c r="BD173" s="158">
        <v>50</v>
      </c>
      <c r="BE173" s="158">
        <v>401</v>
      </c>
      <c r="BF173" s="158">
        <v>50</v>
      </c>
      <c r="BG173" s="100">
        <v>451</v>
      </c>
      <c r="BH173" s="100">
        <v>50</v>
      </c>
      <c r="BI173" s="100">
        <v>501</v>
      </c>
      <c r="BJ173" s="204">
        <f t="shared" si="35"/>
        <v>0.835</v>
      </c>
      <c r="BK173" s="91" t="s">
        <v>1365</v>
      </c>
      <c r="BL173" s="111"/>
      <c r="BM173" s="90" t="s">
        <v>1366</v>
      </c>
      <c r="BN173" s="90" t="s">
        <v>1366</v>
      </c>
      <c r="BO173" s="100" t="s">
        <v>200</v>
      </c>
      <c r="BP173" s="100" t="s">
        <v>1367</v>
      </c>
      <c r="BQ173" s="100" t="s">
        <v>1368</v>
      </c>
      <c r="BR173" s="279"/>
      <c r="BS173" s="100"/>
      <c r="BT173" s="100"/>
      <c r="BU173" s="100"/>
      <c r="BV173" s="100"/>
      <c r="BW173" s="100"/>
      <c r="BX173" s="100"/>
      <c r="BY173" s="100"/>
      <c r="BZ173" s="90"/>
      <c r="CA173" s="100"/>
      <c r="CB173" s="100" t="s">
        <v>1369</v>
      </c>
    </row>
    <row r="174" ht="97" hidden="1" customHeight="1" spans="1:80">
      <c r="A174" s="100">
        <f t="shared" si="34"/>
        <v>155</v>
      </c>
      <c r="B174" s="91" t="s">
        <v>1370</v>
      </c>
      <c r="C174" s="283"/>
      <c r="D174" s="283"/>
      <c r="E174" s="283"/>
      <c r="F174" s="283"/>
      <c r="G174" s="90" t="s">
        <v>962</v>
      </c>
      <c r="H174" s="90" t="s">
        <v>962</v>
      </c>
      <c r="I174" s="90" t="s">
        <v>372</v>
      </c>
      <c r="J174" s="90" t="s">
        <v>1371</v>
      </c>
      <c r="K174" s="91" t="s">
        <v>1372</v>
      </c>
      <c r="L174" s="90" t="s">
        <v>388</v>
      </c>
      <c r="M174" s="100">
        <v>80</v>
      </c>
      <c r="N174" s="100"/>
      <c r="O174" s="100"/>
      <c r="P174" s="100"/>
      <c r="Q174" s="100"/>
      <c r="R174" s="100"/>
      <c r="S174" s="100"/>
      <c r="T174" s="100"/>
      <c r="U174" s="90">
        <v>80</v>
      </c>
      <c r="V174" s="125" t="s">
        <v>1373</v>
      </c>
      <c r="W174" s="125" t="s">
        <v>1374</v>
      </c>
      <c r="X174" s="125" t="s">
        <v>1375</v>
      </c>
      <c r="Y174" s="125" t="s">
        <v>1122</v>
      </c>
      <c r="Z174" s="302">
        <v>1</v>
      </c>
      <c r="AA174" s="302">
        <v>12</v>
      </c>
      <c r="AB174" s="154"/>
      <c r="AC174" s="154"/>
      <c r="AD174" s="154"/>
      <c r="AE174" s="154"/>
      <c r="AF174" s="155"/>
      <c r="AG174" s="155"/>
      <c r="AH174" s="158" t="s">
        <v>92</v>
      </c>
      <c r="AI174" s="158" t="s">
        <v>92</v>
      </c>
      <c r="AJ174" s="158" t="s">
        <v>92</v>
      </c>
      <c r="AK174" s="158" t="s">
        <v>92</v>
      </c>
      <c r="AL174" s="154" t="s">
        <v>1376</v>
      </c>
      <c r="AM174" s="158">
        <v>4</v>
      </c>
      <c r="AN174" s="158">
        <v>4</v>
      </c>
      <c r="AO174" s="158" t="s">
        <v>395</v>
      </c>
      <c r="AP174" s="158" t="s">
        <v>396</v>
      </c>
      <c r="AQ174" s="158" t="s">
        <v>122</v>
      </c>
      <c r="AR174" s="158"/>
      <c r="AS174" s="158">
        <v>8</v>
      </c>
      <c r="AT174" s="158">
        <v>13</v>
      </c>
      <c r="AU174" s="158">
        <v>21</v>
      </c>
      <c r="AV174" s="158">
        <v>6</v>
      </c>
      <c r="AW174" s="158">
        <v>27</v>
      </c>
      <c r="AX174" s="158">
        <v>15</v>
      </c>
      <c r="AY174" s="158">
        <v>42</v>
      </c>
      <c r="AZ174" s="158">
        <v>5</v>
      </c>
      <c r="BA174" s="158">
        <v>47</v>
      </c>
      <c r="BB174" s="158">
        <v>10</v>
      </c>
      <c r="BC174" s="158">
        <v>57</v>
      </c>
      <c r="BD174" s="158">
        <v>4</v>
      </c>
      <c r="BE174" s="158">
        <v>61</v>
      </c>
      <c r="BF174" s="158">
        <v>8</v>
      </c>
      <c r="BG174" s="100">
        <v>69</v>
      </c>
      <c r="BH174" s="100">
        <v>7</v>
      </c>
      <c r="BI174" s="100">
        <v>76</v>
      </c>
      <c r="BJ174" s="204">
        <f t="shared" si="35"/>
        <v>0.95</v>
      </c>
      <c r="BK174" s="205" t="s">
        <v>1377</v>
      </c>
      <c r="BL174" s="111"/>
      <c r="BM174" s="90" t="s">
        <v>1378</v>
      </c>
      <c r="BN174" s="90" t="s">
        <v>1378</v>
      </c>
      <c r="BO174" s="100" t="s">
        <v>200</v>
      </c>
      <c r="BP174" s="90" t="s">
        <v>1379</v>
      </c>
      <c r="BQ174" s="125" t="s">
        <v>1380</v>
      </c>
      <c r="BR174" s="125"/>
      <c r="BS174" s="100"/>
      <c r="BT174" s="100"/>
      <c r="BU174" s="100"/>
      <c r="BV174" s="100"/>
      <c r="BW174" s="100"/>
      <c r="BX174" s="100"/>
      <c r="BY174" s="100"/>
      <c r="BZ174" s="90"/>
      <c r="CA174" s="100"/>
      <c r="CB174" s="100"/>
    </row>
    <row r="175" ht="78" hidden="1" customHeight="1" spans="1:80">
      <c r="A175" s="100">
        <f t="shared" si="34"/>
        <v>156</v>
      </c>
      <c r="B175" s="108" t="s">
        <v>1381</v>
      </c>
      <c r="C175" s="283"/>
      <c r="D175" s="283"/>
      <c r="E175" s="283"/>
      <c r="F175" s="283"/>
      <c r="G175" s="90" t="s">
        <v>962</v>
      </c>
      <c r="H175" s="90" t="s">
        <v>962</v>
      </c>
      <c r="I175" s="90" t="s">
        <v>372</v>
      </c>
      <c r="J175" s="158" t="s">
        <v>927</v>
      </c>
      <c r="K175" s="238" t="s">
        <v>1382</v>
      </c>
      <c r="L175" s="158">
        <v>2019</v>
      </c>
      <c r="M175" s="237">
        <v>345</v>
      </c>
      <c r="N175" s="158"/>
      <c r="O175" s="158"/>
      <c r="P175" s="158"/>
      <c r="Q175" s="158"/>
      <c r="R175" s="158"/>
      <c r="S175" s="158"/>
      <c r="T175" s="158"/>
      <c r="U175" s="237">
        <v>345</v>
      </c>
      <c r="V175" s="91" t="s">
        <v>1383</v>
      </c>
      <c r="W175" s="295" t="s">
        <v>1384</v>
      </c>
      <c r="X175" s="295" t="s">
        <v>1385</v>
      </c>
      <c r="Y175" s="220" t="s">
        <v>1386</v>
      </c>
      <c r="Z175" s="302"/>
      <c r="AA175" s="302"/>
      <c r="AB175" s="154"/>
      <c r="AC175" s="154"/>
      <c r="AD175" s="154"/>
      <c r="AE175" s="154"/>
      <c r="AF175" s="155"/>
      <c r="AG175" s="155"/>
      <c r="AH175" s="158"/>
      <c r="AI175" s="158"/>
      <c r="AJ175" s="158"/>
      <c r="AK175" s="158"/>
      <c r="AL175" s="154"/>
      <c r="AM175" s="158"/>
      <c r="AN175" s="158"/>
      <c r="AO175" s="158" t="s">
        <v>395</v>
      </c>
      <c r="AP175" s="158" t="s">
        <v>396</v>
      </c>
      <c r="AQ175" s="158" t="s">
        <v>122</v>
      </c>
      <c r="AR175" s="158" t="s">
        <v>1350</v>
      </c>
      <c r="AS175" s="158"/>
      <c r="AT175" s="158"/>
      <c r="AU175" s="158">
        <v>100</v>
      </c>
      <c r="AV175" s="158">
        <v>60</v>
      </c>
      <c r="AW175" s="158">
        <v>160</v>
      </c>
      <c r="AX175" s="158">
        <v>40</v>
      </c>
      <c r="AY175" s="158">
        <v>200</v>
      </c>
      <c r="AZ175" s="158">
        <v>45</v>
      </c>
      <c r="BA175" s="158">
        <v>245</v>
      </c>
      <c r="BB175" s="158">
        <v>55</v>
      </c>
      <c r="BC175" s="158">
        <v>300</v>
      </c>
      <c r="BD175" s="158">
        <v>30</v>
      </c>
      <c r="BE175" s="158">
        <v>330</v>
      </c>
      <c r="BF175" s="158">
        <v>5</v>
      </c>
      <c r="BG175" s="100">
        <v>335</v>
      </c>
      <c r="BH175" s="100">
        <v>10</v>
      </c>
      <c r="BI175" s="100">
        <v>345</v>
      </c>
      <c r="BJ175" s="204">
        <f t="shared" si="35"/>
        <v>1</v>
      </c>
      <c r="BK175" s="205" t="s">
        <v>1387</v>
      </c>
      <c r="BL175" s="111"/>
      <c r="BM175" s="220" t="s">
        <v>927</v>
      </c>
      <c r="BN175" s="220" t="s">
        <v>927</v>
      </c>
      <c r="BO175" s="224" t="s">
        <v>1388</v>
      </c>
      <c r="BP175" s="135" t="s">
        <v>936</v>
      </c>
      <c r="BQ175" s="100" t="s">
        <v>1389</v>
      </c>
      <c r="BR175" s="220"/>
      <c r="BS175" s="100"/>
      <c r="BT175" s="100"/>
      <c r="BU175" s="100"/>
      <c r="BV175" s="100"/>
      <c r="BW175" s="100"/>
      <c r="BX175" s="100"/>
      <c r="BY175" s="100"/>
      <c r="BZ175" s="90"/>
      <c r="CA175" s="100"/>
      <c r="CB175" s="100"/>
    </row>
    <row r="176" ht="89" hidden="1" customHeight="1" spans="1:80">
      <c r="A176" s="100">
        <f t="shared" si="34"/>
        <v>157</v>
      </c>
      <c r="B176" s="108" t="s">
        <v>1390</v>
      </c>
      <c r="C176" s="283"/>
      <c r="D176" s="283"/>
      <c r="E176" s="283"/>
      <c r="F176" s="283"/>
      <c r="G176" s="90" t="s">
        <v>962</v>
      </c>
      <c r="H176" s="90" t="s">
        <v>962</v>
      </c>
      <c r="I176" s="90" t="s">
        <v>372</v>
      </c>
      <c r="J176" s="158" t="s">
        <v>927</v>
      </c>
      <c r="K176" s="238" t="s">
        <v>1391</v>
      </c>
      <c r="L176" s="158">
        <v>2019</v>
      </c>
      <c r="M176" s="237">
        <v>164</v>
      </c>
      <c r="N176" s="158"/>
      <c r="O176" s="158"/>
      <c r="P176" s="158"/>
      <c r="Q176" s="158"/>
      <c r="R176" s="158"/>
      <c r="S176" s="158"/>
      <c r="T176" s="158"/>
      <c r="U176" s="237">
        <v>164</v>
      </c>
      <c r="V176" s="91" t="s">
        <v>1392</v>
      </c>
      <c r="W176" s="295" t="s">
        <v>1393</v>
      </c>
      <c r="X176" s="295" t="s">
        <v>1394</v>
      </c>
      <c r="Y176" s="220" t="s">
        <v>1386</v>
      </c>
      <c r="Z176" s="302"/>
      <c r="AA176" s="302"/>
      <c r="AB176" s="154"/>
      <c r="AC176" s="154"/>
      <c r="AD176" s="154"/>
      <c r="AE176" s="154"/>
      <c r="AF176" s="155"/>
      <c r="AG176" s="155"/>
      <c r="AH176" s="158"/>
      <c r="AI176" s="158"/>
      <c r="AJ176" s="158"/>
      <c r="AK176" s="158"/>
      <c r="AL176" s="154"/>
      <c r="AM176" s="158"/>
      <c r="AN176" s="158"/>
      <c r="AO176" s="158" t="s">
        <v>395</v>
      </c>
      <c r="AP176" s="158" t="s">
        <v>396</v>
      </c>
      <c r="AQ176" s="158" t="s">
        <v>122</v>
      </c>
      <c r="AR176" s="158" t="s">
        <v>1090</v>
      </c>
      <c r="AS176" s="158"/>
      <c r="AT176" s="158"/>
      <c r="AU176" s="158">
        <v>50</v>
      </c>
      <c r="AV176" s="158">
        <v>50</v>
      </c>
      <c r="AW176" s="158">
        <v>100</v>
      </c>
      <c r="AX176" s="158">
        <v>14</v>
      </c>
      <c r="AY176" s="158">
        <v>114</v>
      </c>
      <c r="AZ176" s="158">
        <v>36</v>
      </c>
      <c r="BA176" s="158">
        <v>150</v>
      </c>
      <c r="BB176" s="158">
        <v>14</v>
      </c>
      <c r="BC176" s="158">
        <v>164</v>
      </c>
      <c r="BD176" s="158">
        <v>0</v>
      </c>
      <c r="BE176" s="158">
        <v>164</v>
      </c>
      <c r="BF176" s="158">
        <v>0</v>
      </c>
      <c r="BG176" s="100">
        <v>164</v>
      </c>
      <c r="BH176" s="100">
        <v>0</v>
      </c>
      <c r="BI176" s="100">
        <v>164</v>
      </c>
      <c r="BJ176" s="204">
        <f>BC176/U176</f>
        <v>1</v>
      </c>
      <c r="BK176" s="205" t="s">
        <v>1395</v>
      </c>
      <c r="BL176" s="111"/>
      <c r="BM176" s="220" t="s">
        <v>927</v>
      </c>
      <c r="BN176" s="220" t="s">
        <v>927</v>
      </c>
      <c r="BO176" s="224" t="s">
        <v>1388</v>
      </c>
      <c r="BP176" s="135" t="s">
        <v>936</v>
      </c>
      <c r="BQ176" s="100" t="s">
        <v>937</v>
      </c>
      <c r="BR176" s="220"/>
      <c r="BS176" s="100"/>
      <c r="BT176" s="100"/>
      <c r="BU176" s="100"/>
      <c r="BV176" s="100"/>
      <c r="BW176" s="100"/>
      <c r="BX176" s="100"/>
      <c r="BY176" s="100"/>
      <c r="BZ176" s="90"/>
      <c r="CA176" s="100"/>
      <c r="CB176" s="100"/>
    </row>
    <row r="177" s="77" customFormat="1" ht="38.1" hidden="1" customHeight="1" spans="1:80">
      <c r="A177" s="97" t="s">
        <v>1396</v>
      </c>
      <c r="B177" s="98"/>
      <c r="C177" s="99"/>
      <c r="D177" s="99"/>
      <c r="E177" s="99"/>
      <c r="F177" s="99"/>
      <c r="G177" s="98"/>
      <c r="H177" s="99"/>
      <c r="I177" s="99"/>
      <c r="J177" s="119"/>
      <c r="K177" s="120"/>
      <c r="L177" s="121"/>
      <c r="M177" s="121">
        <f>SUM(M178:M185)</f>
        <v>664830</v>
      </c>
      <c r="N177" s="121">
        <f t="shared" ref="N177:BI177" si="36">SUM(N178:N185)</f>
        <v>0</v>
      </c>
      <c r="O177" s="121">
        <f t="shared" si="36"/>
        <v>2990</v>
      </c>
      <c r="P177" s="121">
        <f t="shared" si="36"/>
        <v>1800</v>
      </c>
      <c r="Q177" s="121">
        <f t="shared" si="36"/>
        <v>0</v>
      </c>
      <c r="R177" s="121">
        <f t="shared" si="36"/>
        <v>0</v>
      </c>
      <c r="S177" s="121">
        <f t="shared" si="36"/>
        <v>0</v>
      </c>
      <c r="T177" s="121">
        <f t="shared" si="36"/>
        <v>0</v>
      </c>
      <c r="U177" s="121">
        <f t="shared" si="36"/>
        <v>44644</v>
      </c>
      <c r="V177" s="121">
        <f t="shared" si="36"/>
        <v>0</v>
      </c>
      <c r="W177" s="121">
        <f t="shared" si="36"/>
        <v>0</v>
      </c>
      <c r="X177" s="121">
        <f t="shared" si="36"/>
        <v>0</v>
      </c>
      <c r="Y177" s="121">
        <f t="shared" si="36"/>
        <v>0</v>
      </c>
      <c r="Z177" s="121">
        <f t="shared" si="36"/>
        <v>13</v>
      </c>
      <c r="AA177" s="121">
        <f t="shared" si="36"/>
        <v>12</v>
      </c>
      <c r="AB177" s="121">
        <f t="shared" si="36"/>
        <v>0</v>
      </c>
      <c r="AC177" s="121">
        <f t="shared" si="36"/>
        <v>0</v>
      </c>
      <c r="AD177" s="121">
        <f t="shared" si="36"/>
        <v>0</v>
      </c>
      <c r="AE177" s="121">
        <f t="shared" si="36"/>
        <v>0</v>
      </c>
      <c r="AF177" s="121">
        <f t="shared" si="36"/>
        <v>0</v>
      </c>
      <c r="AG177" s="121">
        <f t="shared" si="36"/>
        <v>0</v>
      </c>
      <c r="AH177" s="121">
        <f t="shared" si="36"/>
        <v>0</v>
      </c>
      <c r="AI177" s="121">
        <f t="shared" si="36"/>
        <v>0</v>
      </c>
      <c r="AJ177" s="121">
        <f t="shared" si="36"/>
        <v>0</v>
      </c>
      <c r="AK177" s="121">
        <f t="shared" si="36"/>
        <v>0</v>
      </c>
      <c r="AL177" s="121">
        <f t="shared" si="36"/>
        <v>0</v>
      </c>
      <c r="AM177" s="121">
        <f t="shared" si="36"/>
        <v>200</v>
      </c>
      <c r="AN177" s="121">
        <f t="shared" si="36"/>
        <v>100</v>
      </c>
      <c r="AO177" s="121">
        <f t="shared" si="36"/>
        <v>0</v>
      </c>
      <c r="AP177" s="121">
        <f t="shared" si="36"/>
        <v>0</v>
      </c>
      <c r="AQ177" s="121">
        <f t="shared" si="36"/>
        <v>0</v>
      </c>
      <c r="AR177" s="121">
        <f t="shared" si="36"/>
        <v>0</v>
      </c>
      <c r="AS177" s="121">
        <f t="shared" si="36"/>
        <v>300</v>
      </c>
      <c r="AT177" s="121">
        <f t="shared" si="36"/>
        <v>100</v>
      </c>
      <c r="AU177" s="121">
        <f t="shared" si="36"/>
        <v>400</v>
      </c>
      <c r="AV177" s="121">
        <f t="shared" si="36"/>
        <v>110</v>
      </c>
      <c r="AW177" s="121">
        <f t="shared" si="36"/>
        <v>510</v>
      </c>
      <c r="AX177" s="121">
        <f t="shared" si="36"/>
        <v>60</v>
      </c>
      <c r="AY177" s="121">
        <f t="shared" si="36"/>
        <v>570</v>
      </c>
      <c r="AZ177" s="121">
        <f t="shared" si="36"/>
        <v>60</v>
      </c>
      <c r="BA177" s="121">
        <f t="shared" si="36"/>
        <v>630</v>
      </c>
      <c r="BB177" s="121">
        <f t="shared" si="36"/>
        <v>60</v>
      </c>
      <c r="BC177" s="121">
        <f t="shared" si="36"/>
        <v>690</v>
      </c>
      <c r="BD177" s="121">
        <f t="shared" si="36"/>
        <v>90</v>
      </c>
      <c r="BE177" s="121">
        <f t="shared" si="36"/>
        <v>780</v>
      </c>
      <c r="BF177" s="121">
        <f t="shared" si="36"/>
        <v>60</v>
      </c>
      <c r="BG177" s="121">
        <f t="shared" si="36"/>
        <v>840</v>
      </c>
      <c r="BH177" s="121">
        <f t="shared" si="36"/>
        <v>70</v>
      </c>
      <c r="BI177" s="121">
        <f t="shared" si="36"/>
        <v>910</v>
      </c>
      <c r="BJ177" s="200">
        <f>BI177/U177</f>
        <v>0.0203834781829585</v>
      </c>
      <c r="BK177" s="120"/>
      <c r="BL177" s="120"/>
      <c r="BM177" s="121"/>
      <c r="BN177" s="121"/>
      <c r="BO177" s="121"/>
      <c r="BP177" s="121"/>
      <c r="BQ177" s="121"/>
      <c r="BR177" s="121"/>
      <c r="BS177" s="121"/>
      <c r="BT177" s="121"/>
      <c r="BU177" s="121"/>
      <c r="BV177" s="121"/>
      <c r="BW177" s="121"/>
      <c r="BX177" s="121"/>
      <c r="BY177" s="121"/>
      <c r="BZ177" s="121"/>
      <c r="CA177" s="121"/>
      <c r="CB177" s="121"/>
    </row>
    <row r="178" s="72" customFormat="1" ht="79" hidden="1" customHeight="1" spans="1:80">
      <c r="A178" s="100">
        <f>ROW()-20</f>
        <v>158</v>
      </c>
      <c r="B178" s="91" t="s">
        <v>1397</v>
      </c>
      <c r="C178" s="102"/>
      <c r="D178" s="102"/>
      <c r="E178" s="102"/>
      <c r="F178" s="102"/>
      <c r="G178" s="90" t="s">
        <v>962</v>
      </c>
      <c r="H178" s="90" t="s">
        <v>962</v>
      </c>
      <c r="I178" s="90" t="s">
        <v>584</v>
      </c>
      <c r="J178" s="90" t="s">
        <v>927</v>
      </c>
      <c r="K178" s="91" t="s">
        <v>1398</v>
      </c>
      <c r="L178" s="90" t="s">
        <v>1399</v>
      </c>
      <c r="M178" s="90">
        <v>1800</v>
      </c>
      <c r="N178" s="100"/>
      <c r="O178" s="100"/>
      <c r="P178" s="90">
        <v>1800</v>
      </c>
      <c r="Q178" s="100"/>
      <c r="R178" s="100"/>
      <c r="S178" s="135"/>
      <c r="T178" s="100"/>
      <c r="U178" s="90">
        <v>800</v>
      </c>
      <c r="V178" s="90" t="s">
        <v>1400</v>
      </c>
      <c r="W178" s="90" t="s">
        <v>1401</v>
      </c>
      <c r="X178" s="90" t="s">
        <v>1402</v>
      </c>
      <c r="Y178" s="90" t="s">
        <v>1402</v>
      </c>
      <c r="Z178" s="154">
        <v>4</v>
      </c>
      <c r="AA178" s="153"/>
      <c r="AB178" s="252"/>
      <c r="AC178" s="252"/>
      <c r="AD178" s="154"/>
      <c r="AE178" s="154"/>
      <c r="AF178" s="155"/>
      <c r="AG178" s="155"/>
      <c r="AH178" s="155"/>
      <c r="AI178" s="155"/>
      <c r="AJ178" s="155"/>
      <c r="AK178" s="155"/>
      <c r="AL178" s="158"/>
      <c r="AM178" s="158">
        <v>200</v>
      </c>
      <c r="AN178" s="158">
        <v>100</v>
      </c>
      <c r="AO178" s="158"/>
      <c r="AP178" s="158"/>
      <c r="AQ178" s="158"/>
      <c r="AR178" s="158"/>
      <c r="AS178" s="158">
        <v>300</v>
      </c>
      <c r="AT178" s="158">
        <v>100</v>
      </c>
      <c r="AU178" s="158">
        <v>400</v>
      </c>
      <c r="AV178" s="158">
        <v>100</v>
      </c>
      <c r="AW178" s="158">
        <v>500</v>
      </c>
      <c r="AX178" s="158">
        <v>50</v>
      </c>
      <c r="AY178" s="158">
        <v>550</v>
      </c>
      <c r="AZ178" s="158">
        <v>50</v>
      </c>
      <c r="BA178" s="158">
        <v>600</v>
      </c>
      <c r="BB178" s="158">
        <v>50</v>
      </c>
      <c r="BC178" s="158">
        <v>650</v>
      </c>
      <c r="BD178" s="158">
        <v>50</v>
      </c>
      <c r="BE178" s="158">
        <v>700</v>
      </c>
      <c r="BF178" s="158">
        <v>50</v>
      </c>
      <c r="BG178" s="100">
        <v>750</v>
      </c>
      <c r="BH178" s="100">
        <v>50</v>
      </c>
      <c r="BI178" s="100">
        <v>800</v>
      </c>
      <c r="BJ178" s="204">
        <f>BI178/U178</f>
        <v>1</v>
      </c>
      <c r="BK178" s="205" t="s">
        <v>1403</v>
      </c>
      <c r="BL178" s="111"/>
      <c r="BM178" s="90" t="s">
        <v>927</v>
      </c>
      <c r="BN178" s="90" t="s">
        <v>927</v>
      </c>
      <c r="BO178" s="90" t="s">
        <v>935</v>
      </c>
      <c r="BP178" s="90" t="s">
        <v>936</v>
      </c>
      <c r="BQ178" s="90" t="s">
        <v>937</v>
      </c>
      <c r="BR178" s="90" t="s">
        <v>264</v>
      </c>
      <c r="BS178" s="100"/>
      <c r="BT178" s="100"/>
      <c r="BU178" s="100"/>
      <c r="BV178" s="100"/>
      <c r="BW178" s="100"/>
      <c r="BX178" s="100"/>
      <c r="BY178" s="100"/>
      <c r="BZ178" s="100"/>
      <c r="CA178" s="100"/>
      <c r="CB178" s="90"/>
    </row>
    <row r="179" s="72" customFormat="1" ht="68" hidden="1" customHeight="1" spans="1:80">
      <c r="A179" s="100">
        <f t="shared" ref="A179:A185" si="37">ROW()-20</f>
        <v>159</v>
      </c>
      <c r="B179" s="91" t="s">
        <v>1404</v>
      </c>
      <c r="C179" s="120"/>
      <c r="D179" s="120"/>
      <c r="E179" s="120"/>
      <c r="F179" s="120"/>
      <c r="G179" s="220" t="s">
        <v>962</v>
      </c>
      <c r="H179" s="90" t="s">
        <v>1405</v>
      </c>
      <c r="I179" s="90" t="s">
        <v>584</v>
      </c>
      <c r="J179" s="125" t="s">
        <v>780</v>
      </c>
      <c r="K179" s="284" t="s">
        <v>1406</v>
      </c>
      <c r="L179" s="100" t="s">
        <v>1407</v>
      </c>
      <c r="M179" s="100">
        <v>80000</v>
      </c>
      <c r="N179" s="121"/>
      <c r="O179" s="121"/>
      <c r="P179" s="121"/>
      <c r="Q179" s="121"/>
      <c r="R179" s="121"/>
      <c r="S179" s="121"/>
      <c r="T179" s="121"/>
      <c r="U179" s="100">
        <v>40000</v>
      </c>
      <c r="V179" s="100" t="s">
        <v>431</v>
      </c>
      <c r="W179" s="100" t="s">
        <v>431</v>
      </c>
      <c r="X179" s="100" t="s">
        <v>431</v>
      </c>
      <c r="Y179" s="100" t="s">
        <v>431</v>
      </c>
      <c r="Z179" s="158"/>
      <c r="AA179" s="158"/>
      <c r="AB179" s="158"/>
      <c r="AC179" s="158"/>
      <c r="AD179" s="158"/>
      <c r="AE179" s="158"/>
      <c r="AF179" s="155"/>
      <c r="AG179" s="155"/>
      <c r="AH179" s="158"/>
      <c r="AI179" s="158"/>
      <c r="AJ179" s="158"/>
      <c r="AK179" s="158"/>
      <c r="AL179" s="158"/>
      <c r="AM179" s="158">
        <v>0</v>
      </c>
      <c r="AN179" s="158">
        <v>0</v>
      </c>
      <c r="AO179" s="158"/>
      <c r="AP179" s="158"/>
      <c r="AQ179" s="158"/>
      <c r="AR179" s="158"/>
      <c r="AS179" s="158">
        <v>0</v>
      </c>
      <c r="AT179" s="158">
        <v>0</v>
      </c>
      <c r="AU179" s="158">
        <v>0</v>
      </c>
      <c r="AV179" s="158">
        <v>0</v>
      </c>
      <c r="AW179" s="158">
        <v>0</v>
      </c>
      <c r="AX179" s="158">
        <v>0</v>
      </c>
      <c r="AY179" s="158">
        <v>0</v>
      </c>
      <c r="AZ179" s="158">
        <v>0</v>
      </c>
      <c r="BA179" s="158">
        <v>0</v>
      </c>
      <c r="BB179" s="158">
        <v>0</v>
      </c>
      <c r="BC179" s="158">
        <v>0</v>
      </c>
      <c r="BD179" s="158">
        <v>0</v>
      </c>
      <c r="BE179" s="158">
        <v>0</v>
      </c>
      <c r="BF179" s="158">
        <v>0</v>
      </c>
      <c r="BG179" s="100">
        <v>0</v>
      </c>
      <c r="BH179" s="100">
        <v>0</v>
      </c>
      <c r="BI179" s="100">
        <v>0</v>
      </c>
      <c r="BJ179" s="204">
        <v>0</v>
      </c>
      <c r="BK179" s="315" t="s">
        <v>1162</v>
      </c>
      <c r="BL179" s="315"/>
      <c r="BM179" s="220" t="s">
        <v>1020</v>
      </c>
      <c r="BN179" s="220" t="s">
        <v>1163</v>
      </c>
      <c r="BO179" s="224" t="s">
        <v>788</v>
      </c>
      <c r="BP179" s="90" t="s">
        <v>1164</v>
      </c>
      <c r="BQ179" s="90" t="s">
        <v>1165</v>
      </c>
      <c r="BR179" s="275" t="s">
        <v>800</v>
      </c>
      <c r="BS179" s="284" t="s">
        <v>1408</v>
      </c>
      <c r="BT179" s="100"/>
      <c r="BU179" s="100"/>
      <c r="BV179" s="100"/>
      <c r="BW179" s="100"/>
      <c r="BX179" s="100"/>
      <c r="BY179" s="100"/>
      <c r="BZ179" s="284" t="s">
        <v>1408</v>
      </c>
      <c r="CA179" s="100"/>
      <c r="CB179" s="100"/>
    </row>
    <row r="180" s="72" customFormat="1" ht="55" hidden="1" customHeight="1" spans="1:80">
      <c r="A180" s="100">
        <f t="shared" si="37"/>
        <v>160</v>
      </c>
      <c r="B180" s="110" t="s">
        <v>1409</v>
      </c>
      <c r="C180" s="102"/>
      <c r="D180" s="102"/>
      <c r="E180" s="102"/>
      <c r="F180" s="102"/>
      <c r="G180" s="90" t="s">
        <v>962</v>
      </c>
      <c r="H180" s="90" t="s">
        <v>962</v>
      </c>
      <c r="I180" s="90" t="s">
        <v>584</v>
      </c>
      <c r="J180" s="125" t="s">
        <v>373</v>
      </c>
      <c r="K180" s="108" t="s">
        <v>1410</v>
      </c>
      <c r="L180" s="125" t="s">
        <v>1411</v>
      </c>
      <c r="M180" s="125">
        <v>200000</v>
      </c>
      <c r="N180" s="100"/>
      <c r="O180" s="100"/>
      <c r="P180" s="100"/>
      <c r="Q180" s="100"/>
      <c r="R180" s="100"/>
      <c r="S180" s="100"/>
      <c r="T180" s="100"/>
      <c r="U180" s="100"/>
      <c r="V180" s="135" t="s">
        <v>1412</v>
      </c>
      <c r="W180" s="135" t="s">
        <v>1413</v>
      </c>
      <c r="X180" s="135" t="s">
        <v>1414</v>
      </c>
      <c r="Y180" s="135" t="s">
        <v>1415</v>
      </c>
      <c r="Z180" s="158"/>
      <c r="AA180" s="158"/>
      <c r="AB180" s="158"/>
      <c r="AC180" s="158"/>
      <c r="AD180" s="158"/>
      <c r="AE180" s="158"/>
      <c r="AF180" s="155"/>
      <c r="AG180" s="155"/>
      <c r="AH180" s="155"/>
      <c r="AI180" s="155"/>
      <c r="AJ180" s="155"/>
      <c r="AK180" s="155"/>
      <c r="AL180" s="158"/>
      <c r="AM180" s="158">
        <v>0</v>
      </c>
      <c r="AN180" s="158">
        <v>0</v>
      </c>
      <c r="AO180" s="158"/>
      <c r="AP180" s="158"/>
      <c r="AQ180" s="158"/>
      <c r="AR180" s="158"/>
      <c r="AS180" s="158">
        <v>0</v>
      </c>
      <c r="AT180" s="158">
        <v>0</v>
      </c>
      <c r="AU180" s="158">
        <v>0</v>
      </c>
      <c r="AV180" s="158">
        <v>0</v>
      </c>
      <c r="AW180" s="158">
        <v>0</v>
      </c>
      <c r="AX180" s="158">
        <v>0</v>
      </c>
      <c r="AY180" s="158">
        <v>0</v>
      </c>
      <c r="AZ180" s="158">
        <v>0</v>
      </c>
      <c r="BA180" s="158">
        <v>0</v>
      </c>
      <c r="BB180" s="158">
        <v>0</v>
      </c>
      <c r="BC180" s="158">
        <v>0</v>
      </c>
      <c r="BD180" s="158">
        <v>0</v>
      </c>
      <c r="BE180" s="158">
        <v>0</v>
      </c>
      <c r="BF180" s="158">
        <v>0</v>
      </c>
      <c r="BG180" s="100">
        <v>0</v>
      </c>
      <c r="BH180" s="100">
        <v>0</v>
      </c>
      <c r="BI180" s="100">
        <v>0</v>
      </c>
      <c r="BJ180" s="204">
        <v>0</v>
      </c>
      <c r="BK180" s="91" t="s">
        <v>1416</v>
      </c>
      <c r="BL180" s="111"/>
      <c r="BM180" s="100"/>
      <c r="BN180" s="135" t="s">
        <v>813</v>
      </c>
      <c r="BO180" s="135" t="s">
        <v>1032</v>
      </c>
      <c r="BP180" s="135" t="s">
        <v>1417</v>
      </c>
      <c r="BQ180" s="135" t="s">
        <v>1418</v>
      </c>
      <c r="BR180" s="224" t="s">
        <v>813</v>
      </c>
      <c r="BS180" s="100"/>
      <c r="BT180" s="100"/>
      <c r="BU180" s="100"/>
      <c r="BV180" s="100"/>
      <c r="BW180" s="100"/>
      <c r="BX180" s="100"/>
      <c r="BY180" s="100"/>
      <c r="BZ180" s="135"/>
      <c r="CA180" s="100"/>
      <c r="CB180" s="234" t="s">
        <v>813</v>
      </c>
    </row>
    <row r="181" s="72" customFormat="1" ht="72" hidden="1" customHeight="1" spans="1:80">
      <c r="A181" s="100">
        <f t="shared" si="37"/>
        <v>161</v>
      </c>
      <c r="B181" s="108" t="s">
        <v>1419</v>
      </c>
      <c r="C181" s="102"/>
      <c r="D181" s="102"/>
      <c r="E181" s="102"/>
      <c r="F181" s="102"/>
      <c r="G181" s="90" t="s">
        <v>962</v>
      </c>
      <c r="H181" s="90" t="s">
        <v>962</v>
      </c>
      <c r="I181" s="90" t="s">
        <v>584</v>
      </c>
      <c r="J181" s="125" t="s">
        <v>373</v>
      </c>
      <c r="K181" s="108" t="s">
        <v>1420</v>
      </c>
      <c r="L181" s="125" t="s">
        <v>1411</v>
      </c>
      <c r="M181" s="125">
        <v>370000</v>
      </c>
      <c r="N181" s="100"/>
      <c r="O181" s="100"/>
      <c r="P181" s="100"/>
      <c r="Q181" s="100"/>
      <c r="R181" s="100"/>
      <c r="S181" s="100"/>
      <c r="T181" s="100"/>
      <c r="U181" s="100"/>
      <c r="V181" s="135" t="s">
        <v>1421</v>
      </c>
      <c r="W181" s="135" t="s">
        <v>1421</v>
      </c>
      <c r="X181" s="135" t="s">
        <v>1422</v>
      </c>
      <c r="Y181" s="135" t="s">
        <v>1415</v>
      </c>
      <c r="Z181" s="158"/>
      <c r="AA181" s="158"/>
      <c r="AB181" s="158"/>
      <c r="AC181" s="158"/>
      <c r="AD181" s="158"/>
      <c r="AE181" s="158"/>
      <c r="AF181" s="155"/>
      <c r="AG181" s="155"/>
      <c r="AH181" s="155"/>
      <c r="AI181" s="155"/>
      <c r="AJ181" s="155"/>
      <c r="AK181" s="155"/>
      <c r="AL181" s="158"/>
      <c r="AM181" s="158">
        <v>0</v>
      </c>
      <c r="AN181" s="158">
        <v>0</v>
      </c>
      <c r="AO181" s="158"/>
      <c r="AP181" s="158"/>
      <c r="AQ181" s="158"/>
      <c r="AR181" s="158"/>
      <c r="AS181" s="158">
        <v>0</v>
      </c>
      <c r="AT181" s="158">
        <v>0</v>
      </c>
      <c r="AU181" s="158">
        <v>0</v>
      </c>
      <c r="AV181" s="158">
        <v>0</v>
      </c>
      <c r="AW181" s="158">
        <v>0</v>
      </c>
      <c r="AX181" s="158">
        <v>0</v>
      </c>
      <c r="AY181" s="158">
        <v>0</v>
      </c>
      <c r="AZ181" s="158">
        <v>0</v>
      </c>
      <c r="BA181" s="158">
        <v>0</v>
      </c>
      <c r="BB181" s="158">
        <v>0</v>
      </c>
      <c r="BC181" s="158">
        <v>0</v>
      </c>
      <c r="BD181" s="158">
        <v>0</v>
      </c>
      <c r="BE181" s="158">
        <v>0</v>
      </c>
      <c r="BF181" s="158">
        <v>0</v>
      </c>
      <c r="BG181" s="100">
        <v>0</v>
      </c>
      <c r="BH181" s="100">
        <v>0</v>
      </c>
      <c r="BI181" s="100">
        <v>0</v>
      </c>
      <c r="BJ181" s="204">
        <v>0</v>
      </c>
      <c r="BK181" s="91" t="s">
        <v>1423</v>
      </c>
      <c r="BL181" s="111"/>
      <c r="BM181" s="100"/>
      <c r="BN181" s="135" t="s">
        <v>813</v>
      </c>
      <c r="BO181" s="135" t="s">
        <v>1032</v>
      </c>
      <c r="BP181" s="135" t="s">
        <v>1417</v>
      </c>
      <c r="BQ181" s="135" t="s">
        <v>1418</v>
      </c>
      <c r="BR181" s="224" t="s">
        <v>813</v>
      </c>
      <c r="BS181" s="100"/>
      <c r="BT181" s="100"/>
      <c r="BU181" s="100"/>
      <c r="BV181" s="100"/>
      <c r="BW181" s="100"/>
      <c r="BX181" s="100"/>
      <c r="BY181" s="100"/>
      <c r="BZ181" s="135"/>
      <c r="CA181" s="100"/>
      <c r="CB181" s="234" t="s">
        <v>813</v>
      </c>
    </row>
    <row r="182" s="72" customFormat="1" ht="61" hidden="1" customHeight="1" spans="1:80">
      <c r="A182" s="100">
        <f t="shared" si="37"/>
        <v>162</v>
      </c>
      <c r="B182" s="91" t="s">
        <v>1424</v>
      </c>
      <c r="C182" s="102"/>
      <c r="D182" s="102"/>
      <c r="E182" s="102"/>
      <c r="F182" s="102"/>
      <c r="G182" s="90" t="s">
        <v>962</v>
      </c>
      <c r="H182" s="90" t="s">
        <v>962</v>
      </c>
      <c r="I182" s="90" t="s">
        <v>584</v>
      </c>
      <c r="J182" s="90" t="s">
        <v>1288</v>
      </c>
      <c r="K182" s="91" t="s">
        <v>1425</v>
      </c>
      <c r="L182" s="90" t="s">
        <v>388</v>
      </c>
      <c r="M182" s="90">
        <v>2190</v>
      </c>
      <c r="N182" s="90"/>
      <c r="O182" s="90">
        <v>2190</v>
      </c>
      <c r="P182" s="90"/>
      <c r="Q182" s="100"/>
      <c r="R182" s="100"/>
      <c r="S182" s="90"/>
      <c r="T182" s="100"/>
      <c r="U182" s="90">
        <v>2190</v>
      </c>
      <c r="V182" s="90" t="s">
        <v>1426</v>
      </c>
      <c r="W182" s="90" t="s">
        <v>1427</v>
      </c>
      <c r="X182" s="90" t="s">
        <v>1428</v>
      </c>
      <c r="Y182" s="90" t="s">
        <v>1429</v>
      </c>
      <c r="Z182" s="153">
        <v>1</v>
      </c>
      <c r="AA182" s="153">
        <v>12</v>
      </c>
      <c r="AB182" s="154"/>
      <c r="AC182" s="154"/>
      <c r="AD182" s="154"/>
      <c r="AE182" s="154"/>
      <c r="AF182" s="155"/>
      <c r="AG182" s="155"/>
      <c r="AH182" s="158"/>
      <c r="AI182" s="158"/>
      <c r="AJ182" s="158"/>
      <c r="AK182" s="158"/>
      <c r="AL182" s="158"/>
      <c r="AM182" s="158">
        <v>0</v>
      </c>
      <c r="AN182" s="158">
        <v>0</v>
      </c>
      <c r="AO182" s="158"/>
      <c r="AP182" s="158"/>
      <c r="AQ182" s="158"/>
      <c r="AR182" s="158"/>
      <c r="AS182" s="158">
        <v>0</v>
      </c>
      <c r="AT182" s="158">
        <v>0</v>
      </c>
      <c r="AU182" s="158">
        <v>0</v>
      </c>
      <c r="AV182" s="158">
        <v>0</v>
      </c>
      <c r="AW182" s="158">
        <v>0</v>
      </c>
      <c r="AX182" s="158">
        <v>0</v>
      </c>
      <c r="AY182" s="158">
        <v>0</v>
      </c>
      <c r="AZ182" s="158">
        <v>0</v>
      </c>
      <c r="BA182" s="158">
        <v>0</v>
      </c>
      <c r="BB182" s="158">
        <v>0</v>
      </c>
      <c r="BC182" s="158">
        <v>0</v>
      </c>
      <c r="BD182" s="158">
        <v>0</v>
      </c>
      <c r="BE182" s="158">
        <v>0</v>
      </c>
      <c r="BF182" s="158">
        <v>0</v>
      </c>
      <c r="BG182" s="100">
        <v>0</v>
      </c>
      <c r="BH182" s="100">
        <v>0</v>
      </c>
      <c r="BI182" s="100">
        <v>0</v>
      </c>
      <c r="BJ182" s="204">
        <v>0</v>
      </c>
      <c r="BK182" s="91" t="s">
        <v>1430</v>
      </c>
      <c r="BL182" s="91"/>
      <c r="BM182" s="90" t="s">
        <v>1431</v>
      </c>
      <c r="BN182" s="90" t="s">
        <v>1431</v>
      </c>
      <c r="BO182" s="90" t="s">
        <v>1432</v>
      </c>
      <c r="BP182" s="90" t="s">
        <v>1433</v>
      </c>
      <c r="BQ182" s="90" t="s">
        <v>1434</v>
      </c>
      <c r="BR182" s="100"/>
      <c r="BS182" s="100"/>
      <c r="BT182" s="100"/>
      <c r="BU182" s="100"/>
      <c r="BV182" s="100"/>
      <c r="BW182" s="100"/>
      <c r="BX182" s="100"/>
      <c r="BY182" s="100"/>
      <c r="BZ182" s="100"/>
      <c r="CA182" s="100"/>
      <c r="CB182" s="90" t="s">
        <v>1431</v>
      </c>
    </row>
    <row r="183" s="72" customFormat="1" ht="72" hidden="1" customHeight="1" spans="1:80">
      <c r="A183" s="100">
        <f t="shared" si="37"/>
        <v>163</v>
      </c>
      <c r="B183" s="104" t="s">
        <v>1435</v>
      </c>
      <c r="C183" s="102"/>
      <c r="D183" s="102"/>
      <c r="E183" s="102"/>
      <c r="F183" s="102"/>
      <c r="G183" s="90" t="s">
        <v>962</v>
      </c>
      <c r="H183" s="90" t="s">
        <v>962</v>
      </c>
      <c r="I183" s="90" t="s">
        <v>584</v>
      </c>
      <c r="J183" s="135" t="s">
        <v>780</v>
      </c>
      <c r="K183" s="110" t="s">
        <v>1436</v>
      </c>
      <c r="L183" s="126" t="s">
        <v>1212</v>
      </c>
      <c r="M183" s="100">
        <v>800</v>
      </c>
      <c r="N183" s="100"/>
      <c r="O183" s="100">
        <v>800</v>
      </c>
      <c r="P183" s="100"/>
      <c r="Q183" s="100"/>
      <c r="R183" s="100"/>
      <c r="S183" s="126"/>
      <c r="T183" s="100"/>
      <c r="U183" s="126">
        <v>600</v>
      </c>
      <c r="V183" s="126" t="s">
        <v>1196</v>
      </c>
      <c r="W183" s="126" t="s">
        <v>1213</v>
      </c>
      <c r="X183" s="126" t="s">
        <v>1437</v>
      </c>
      <c r="Y183" s="126" t="s">
        <v>1215</v>
      </c>
      <c r="Z183" s="153">
        <v>8</v>
      </c>
      <c r="AA183" s="153"/>
      <c r="AB183" s="158"/>
      <c r="AC183" s="158"/>
      <c r="AD183" s="158"/>
      <c r="AE183" s="158"/>
      <c r="AF183" s="155"/>
      <c r="AG183" s="155"/>
      <c r="AH183" s="158"/>
      <c r="AI183" s="158"/>
      <c r="AJ183" s="158"/>
      <c r="AK183" s="158"/>
      <c r="AL183" s="158"/>
      <c r="AM183" s="158">
        <v>0</v>
      </c>
      <c r="AN183" s="158">
        <v>0</v>
      </c>
      <c r="AO183" s="158"/>
      <c r="AP183" s="158"/>
      <c r="AQ183" s="158"/>
      <c r="AR183" s="158"/>
      <c r="AS183" s="158">
        <v>0</v>
      </c>
      <c r="AT183" s="158">
        <v>0</v>
      </c>
      <c r="AU183" s="158">
        <v>0</v>
      </c>
      <c r="AV183" s="158">
        <v>10</v>
      </c>
      <c r="AW183" s="158">
        <v>10</v>
      </c>
      <c r="AX183" s="158">
        <v>10</v>
      </c>
      <c r="AY183" s="158">
        <v>20</v>
      </c>
      <c r="AZ183" s="158">
        <v>10</v>
      </c>
      <c r="BA183" s="158">
        <v>30</v>
      </c>
      <c r="BB183" s="158">
        <v>10</v>
      </c>
      <c r="BC183" s="158">
        <v>40</v>
      </c>
      <c r="BD183" s="158">
        <v>40</v>
      </c>
      <c r="BE183" s="158">
        <v>80</v>
      </c>
      <c r="BF183" s="158">
        <v>10</v>
      </c>
      <c r="BG183" s="100">
        <v>90</v>
      </c>
      <c r="BH183" s="100">
        <v>20</v>
      </c>
      <c r="BI183" s="100">
        <v>110</v>
      </c>
      <c r="BJ183" s="204">
        <f>BI183/U183</f>
        <v>0.183333333333333</v>
      </c>
      <c r="BK183" s="91" t="s">
        <v>1438</v>
      </c>
      <c r="BL183" s="111"/>
      <c r="BM183" s="220" t="s">
        <v>1020</v>
      </c>
      <c r="BN183" s="220" t="s">
        <v>1020</v>
      </c>
      <c r="BO183" s="224" t="s">
        <v>788</v>
      </c>
      <c r="BP183" s="135" t="s">
        <v>1021</v>
      </c>
      <c r="BQ183" s="125" t="s">
        <v>1022</v>
      </c>
      <c r="BR183" s="275" t="s">
        <v>800</v>
      </c>
      <c r="BS183" s="100"/>
      <c r="BT183" s="100"/>
      <c r="BU183" s="100"/>
      <c r="BV183" s="100"/>
      <c r="BW183" s="100"/>
      <c r="BX183" s="100"/>
      <c r="BY183" s="100"/>
      <c r="BZ183" s="100"/>
      <c r="CA183" s="100"/>
      <c r="CB183" s="275" t="s">
        <v>800</v>
      </c>
    </row>
    <row r="184" s="70" customFormat="1" ht="125" hidden="1" customHeight="1" spans="1:80">
      <c r="A184" s="100">
        <f t="shared" si="37"/>
        <v>164</v>
      </c>
      <c r="B184" s="91" t="s">
        <v>1439</v>
      </c>
      <c r="C184" s="283"/>
      <c r="D184" s="283"/>
      <c r="E184" s="283"/>
      <c r="F184" s="283"/>
      <c r="G184" s="90" t="s">
        <v>962</v>
      </c>
      <c r="H184" s="90" t="s">
        <v>962</v>
      </c>
      <c r="I184" s="90" t="s">
        <v>584</v>
      </c>
      <c r="J184" s="90" t="s">
        <v>1440</v>
      </c>
      <c r="K184" s="91" t="s">
        <v>1441</v>
      </c>
      <c r="L184" s="126" t="s">
        <v>1442</v>
      </c>
      <c r="M184" s="100">
        <v>8540</v>
      </c>
      <c r="N184" s="100"/>
      <c r="O184" s="100"/>
      <c r="P184" s="100"/>
      <c r="Q184" s="100"/>
      <c r="R184" s="100"/>
      <c r="S184" s="126"/>
      <c r="T184" s="100"/>
      <c r="U184" s="100">
        <f>M184*0.1</f>
        <v>854</v>
      </c>
      <c r="V184" s="125" t="s">
        <v>431</v>
      </c>
      <c r="W184" s="125" t="s">
        <v>431</v>
      </c>
      <c r="X184" s="125" t="s">
        <v>1272</v>
      </c>
      <c r="Y184" s="125" t="s">
        <v>1443</v>
      </c>
      <c r="Z184" s="153"/>
      <c r="AA184" s="153"/>
      <c r="AB184" s="158"/>
      <c r="AC184" s="158"/>
      <c r="AD184" s="158"/>
      <c r="AE184" s="158"/>
      <c r="AF184" s="155"/>
      <c r="AG184" s="155"/>
      <c r="AH184" s="155"/>
      <c r="AI184" s="155"/>
      <c r="AJ184" s="155"/>
      <c r="AK184" s="155"/>
      <c r="AL184" s="158"/>
      <c r="AM184" s="158">
        <v>0</v>
      </c>
      <c r="AN184" s="158">
        <v>0</v>
      </c>
      <c r="AO184" s="158"/>
      <c r="AP184" s="158"/>
      <c r="AQ184" s="158"/>
      <c r="AR184" s="158"/>
      <c r="AS184" s="158">
        <v>0</v>
      </c>
      <c r="AT184" s="158">
        <v>0</v>
      </c>
      <c r="AU184" s="158">
        <v>0</v>
      </c>
      <c r="AV184" s="158">
        <v>0</v>
      </c>
      <c r="AW184" s="158">
        <v>0</v>
      </c>
      <c r="AX184" s="158">
        <v>0</v>
      </c>
      <c r="AY184" s="158">
        <v>0</v>
      </c>
      <c r="AZ184" s="158">
        <v>0</v>
      </c>
      <c r="BA184" s="158">
        <v>0</v>
      </c>
      <c r="BB184" s="158">
        <v>0</v>
      </c>
      <c r="BC184" s="158">
        <v>0</v>
      </c>
      <c r="BD184" s="158">
        <v>0</v>
      </c>
      <c r="BE184" s="158">
        <v>0</v>
      </c>
      <c r="BF184" s="158">
        <v>0</v>
      </c>
      <c r="BG184" s="100">
        <v>0</v>
      </c>
      <c r="BH184" s="100">
        <v>0</v>
      </c>
      <c r="BI184" s="100">
        <v>0</v>
      </c>
      <c r="BJ184" s="204">
        <v>0</v>
      </c>
      <c r="BK184" s="102" t="s">
        <v>608</v>
      </c>
      <c r="BL184" s="111"/>
      <c r="BM184" s="90" t="s">
        <v>1444</v>
      </c>
      <c r="BN184" s="220" t="s">
        <v>1445</v>
      </c>
      <c r="BO184" s="90" t="s">
        <v>727</v>
      </c>
      <c r="BP184" s="125" t="s">
        <v>1446</v>
      </c>
      <c r="BQ184" s="125" t="s">
        <v>1447</v>
      </c>
      <c r="BR184" s="275"/>
      <c r="BS184" s="100"/>
      <c r="BT184" s="100"/>
      <c r="BU184" s="100"/>
      <c r="BV184" s="100"/>
      <c r="BW184" s="100"/>
      <c r="BX184" s="100"/>
      <c r="BY184" s="100"/>
      <c r="BZ184" s="100"/>
      <c r="CA184" s="100"/>
      <c r="CB184" s="275"/>
    </row>
    <row r="185" s="70" customFormat="1" ht="70" hidden="1" customHeight="1" spans="1:80">
      <c r="A185" s="100">
        <f t="shared" si="37"/>
        <v>165</v>
      </c>
      <c r="B185" s="173" t="s">
        <v>1448</v>
      </c>
      <c r="C185" s="248"/>
      <c r="D185" s="248"/>
      <c r="E185" s="248"/>
      <c r="F185" s="248"/>
      <c r="G185" s="154" t="s">
        <v>962</v>
      </c>
      <c r="H185" s="154" t="s">
        <v>962</v>
      </c>
      <c r="I185" s="154" t="s">
        <v>584</v>
      </c>
      <c r="J185" s="154" t="s">
        <v>1263</v>
      </c>
      <c r="K185" s="286" t="s">
        <v>1449</v>
      </c>
      <c r="L185" s="154" t="s">
        <v>628</v>
      </c>
      <c r="M185" s="158">
        <v>1500</v>
      </c>
      <c r="N185" s="158"/>
      <c r="O185" s="158"/>
      <c r="P185" s="158"/>
      <c r="Q185" s="158"/>
      <c r="R185" s="158"/>
      <c r="S185" s="158"/>
      <c r="T185" s="158"/>
      <c r="U185" s="158">
        <v>200</v>
      </c>
      <c r="V185" s="158" t="s">
        <v>431</v>
      </c>
      <c r="W185" s="158" t="s">
        <v>431</v>
      </c>
      <c r="X185" s="158" t="s">
        <v>431</v>
      </c>
      <c r="Y185" s="158" t="s">
        <v>1450</v>
      </c>
      <c r="Z185" s="153"/>
      <c r="AA185" s="153"/>
      <c r="AB185" s="158"/>
      <c r="AC185" s="158"/>
      <c r="AD185" s="158"/>
      <c r="AE185" s="158"/>
      <c r="AF185" s="155"/>
      <c r="AG185" s="155"/>
      <c r="AH185" s="155"/>
      <c r="AI185" s="155"/>
      <c r="AJ185" s="155"/>
      <c r="AK185" s="155"/>
      <c r="AL185" s="158"/>
      <c r="AM185" s="158"/>
      <c r="AN185" s="158"/>
      <c r="AO185" s="158"/>
      <c r="AP185" s="158"/>
      <c r="AQ185" s="158"/>
      <c r="AR185" s="158"/>
      <c r="AS185" s="158"/>
      <c r="AT185" s="158"/>
      <c r="AU185" s="158"/>
      <c r="AV185" s="158">
        <v>0</v>
      </c>
      <c r="AW185" s="158">
        <v>0</v>
      </c>
      <c r="AX185" s="158">
        <v>0</v>
      </c>
      <c r="AY185" s="158">
        <v>0</v>
      </c>
      <c r="AZ185" s="158">
        <v>0</v>
      </c>
      <c r="BA185" s="158">
        <v>0</v>
      </c>
      <c r="BB185" s="158">
        <v>0</v>
      </c>
      <c r="BC185" s="158">
        <v>0</v>
      </c>
      <c r="BD185" s="158">
        <v>0</v>
      </c>
      <c r="BE185" s="158">
        <v>0</v>
      </c>
      <c r="BF185" s="158">
        <v>0</v>
      </c>
      <c r="BG185" s="100">
        <v>0</v>
      </c>
      <c r="BH185" s="100">
        <v>0</v>
      </c>
      <c r="BI185" s="100">
        <v>0</v>
      </c>
      <c r="BJ185" s="204">
        <v>0</v>
      </c>
      <c r="BK185" s="102" t="s">
        <v>608</v>
      </c>
      <c r="BL185" s="111"/>
      <c r="BM185" s="158" t="s">
        <v>1451</v>
      </c>
      <c r="BN185" s="158" t="s">
        <v>1451</v>
      </c>
      <c r="BO185" s="158" t="s">
        <v>399</v>
      </c>
      <c r="BP185" s="158" t="s">
        <v>1452</v>
      </c>
      <c r="BQ185" s="158" t="s">
        <v>1453</v>
      </c>
      <c r="BR185" s="158"/>
      <c r="BS185" s="100"/>
      <c r="BT185" s="100"/>
      <c r="BU185" s="100"/>
      <c r="BV185" s="100"/>
      <c r="BW185" s="100"/>
      <c r="BX185" s="100"/>
      <c r="BY185" s="100"/>
      <c r="BZ185" s="100"/>
      <c r="CA185" s="100"/>
      <c r="CB185" s="275"/>
    </row>
    <row r="186" s="77" customFormat="1" ht="38.1" hidden="1" customHeight="1" spans="1:80">
      <c r="A186" s="97" t="s">
        <v>1454</v>
      </c>
      <c r="B186" s="98"/>
      <c r="C186" s="99"/>
      <c r="D186" s="99"/>
      <c r="E186" s="99"/>
      <c r="F186" s="99"/>
      <c r="G186" s="98"/>
      <c r="H186" s="99"/>
      <c r="I186" s="99"/>
      <c r="J186" s="119"/>
      <c r="K186" s="120"/>
      <c r="L186" s="121"/>
      <c r="M186" s="121">
        <f>SUM(M187+M207+M223)</f>
        <v>544453</v>
      </c>
      <c r="N186" s="121">
        <f t="shared" ref="N186:BI186" si="38">SUM(N187+N207+N223)</f>
        <v>95027</v>
      </c>
      <c r="O186" s="121">
        <f t="shared" si="38"/>
        <v>441145.5</v>
      </c>
      <c r="P186" s="121">
        <f t="shared" si="38"/>
        <v>6300</v>
      </c>
      <c r="Q186" s="121">
        <f t="shared" si="38"/>
        <v>0</v>
      </c>
      <c r="R186" s="121">
        <f t="shared" si="38"/>
        <v>0</v>
      </c>
      <c r="S186" s="121">
        <f t="shared" si="38"/>
        <v>130327</v>
      </c>
      <c r="T186" s="121">
        <f t="shared" si="38"/>
        <v>0</v>
      </c>
      <c r="U186" s="121">
        <f t="shared" si="38"/>
        <v>145575</v>
      </c>
      <c r="V186" s="121">
        <f t="shared" si="38"/>
        <v>0</v>
      </c>
      <c r="W186" s="121">
        <f t="shared" si="38"/>
        <v>0</v>
      </c>
      <c r="X186" s="121">
        <f t="shared" si="38"/>
        <v>0</v>
      </c>
      <c r="Y186" s="121">
        <f t="shared" si="38"/>
        <v>0</v>
      </c>
      <c r="Z186" s="121">
        <f t="shared" si="38"/>
        <v>113</v>
      </c>
      <c r="AA186" s="121">
        <f t="shared" si="38"/>
        <v>174</v>
      </c>
      <c r="AB186" s="121">
        <f t="shared" si="38"/>
        <v>6440.78</v>
      </c>
      <c r="AC186" s="121">
        <f t="shared" si="38"/>
        <v>3936</v>
      </c>
      <c r="AD186" s="121">
        <f t="shared" si="38"/>
        <v>3168.2</v>
      </c>
      <c r="AE186" s="121">
        <f t="shared" si="38"/>
        <v>1196.8</v>
      </c>
      <c r="AF186" s="121">
        <f t="shared" si="38"/>
        <v>0</v>
      </c>
      <c r="AG186" s="121">
        <f t="shared" si="38"/>
        <v>0</v>
      </c>
      <c r="AH186" s="121">
        <f t="shared" si="38"/>
        <v>0</v>
      </c>
      <c r="AI186" s="121">
        <f t="shared" si="38"/>
        <v>0</v>
      </c>
      <c r="AJ186" s="121">
        <f t="shared" si="38"/>
        <v>0</v>
      </c>
      <c r="AK186" s="121">
        <f t="shared" si="38"/>
        <v>0</v>
      </c>
      <c r="AL186" s="121">
        <f t="shared" si="38"/>
        <v>0</v>
      </c>
      <c r="AM186" s="121">
        <f t="shared" si="38"/>
        <v>18357</v>
      </c>
      <c r="AN186" s="121">
        <f t="shared" si="38"/>
        <v>10228</v>
      </c>
      <c r="AO186" s="121">
        <f t="shared" si="38"/>
        <v>0</v>
      </c>
      <c r="AP186" s="121">
        <f t="shared" si="38"/>
        <v>0</v>
      </c>
      <c r="AQ186" s="121">
        <f t="shared" si="38"/>
        <v>0</v>
      </c>
      <c r="AR186" s="121">
        <f t="shared" si="38"/>
        <v>0</v>
      </c>
      <c r="AS186" s="121">
        <f t="shared" si="38"/>
        <v>28585</v>
      </c>
      <c r="AT186" s="121">
        <f t="shared" si="38"/>
        <v>13305</v>
      </c>
      <c r="AU186" s="121">
        <f t="shared" si="38"/>
        <v>41890</v>
      </c>
      <c r="AV186" s="121">
        <f t="shared" si="38"/>
        <v>12543</v>
      </c>
      <c r="AW186" s="121">
        <f t="shared" si="38"/>
        <v>54433</v>
      </c>
      <c r="AX186" s="121">
        <f t="shared" si="38"/>
        <v>11709</v>
      </c>
      <c r="AY186" s="121">
        <f t="shared" si="38"/>
        <v>66142</v>
      </c>
      <c r="AZ186" s="121">
        <f t="shared" si="38"/>
        <v>12505</v>
      </c>
      <c r="BA186" s="121">
        <f t="shared" si="38"/>
        <v>78647</v>
      </c>
      <c r="BB186" s="121">
        <f t="shared" si="38"/>
        <v>10532</v>
      </c>
      <c r="BC186" s="121">
        <f t="shared" si="38"/>
        <v>89239</v>
      </c>
      <c r="BD186" s="121">
        <f t="shared" si="38"/>
        <v>10648</v>
      </c>
      <c r="BE186" s="121">
        <f t="shared" si="38"/>
        <v>99887</v>
      </c>
      <c r="BF186" s="121">
        <f t="shared" si="38"/>
        <v>12096</v>
      </c>
      <c r="BG186" s="121">
        <f t="shared" si="38"/>
        <v>111983</v>
      </c>
      <c r="BH186" s="121">
        <f t="shared" si="38"/>
        <v>8352</v>
      </c>
      <c r="BI186" s="121">
        <f t="shared" si="38"/>
        <v>120335</v>
      </c>
      <c r="BJ186" s="200">
        <f>BI186/U186</f>
        <v>0.826618581487206</v>
      </c>
      <c r="BK186" s="120"/>
      <c r="BL186" s="120"/>
      <c r="BM186" s="121"/>
      <c r="BN186" s="121"/>
      <c r="BO186" s="121"/>
      <c r="BP186" s="121"/>
      <c r="BQ186" s="121"/>
      <c r="BR186" s="121"/>
      <c r="BS186" s="121"/>
      <c r="BT186" s="121"/>
      <c r="BU186" s="121"/>
      <c r="BV186" s="121"/>
      <c r="BW186" s="121"/>
      <c r="BX186" s="121"/>
      <c r="BY186" s="121"/>
      <c r="BZ186" s="121"/>
      <c r="CA186" s="121"/>
      <c r="CB186" s="121"/>
    </row>
    <row r="187" s="77" customFormat="1" ht="38.1" hidden="1" customHeight="1" spans="1:80">
      <c r="A187" s="97" t="s">
        <v>1455</v>
      </c>
      <c r="B187" s="98"/>
      <c r="C187" s="99"/>
      <c r="D187" s="99"/>
      <c r="E187" s="99"/>
      <c r="F187" s="99"/>
      <c r="G187" s="98"/>
      <c r="H187" s="99"/>
      <c r="I187" s="99"/>
      <c r="J187" s="119"/>
      <c r="K187" s="120"/>
      <c r="L187" s="121"/>
      <c r="M187" s="121">
        <f>SUM(M188:M206)</f>
        <v>364713</v>
      </c>
      <c r="N187" s="121">
        <f t="shared" ref="N187:BI187" si="39">SUM(N188:N206)</f>
        <v>73978</v>
      </c>
      <c r="O187" s="121">
        <f t="shared" si="39"/>
        <v>290735</v>
      </c>
      <c r="P187" s="121">
        <f t="shared" si="39"/>
        <v>0</v>
      </c>
      <c r="Q187" s="121">
        <f t="shared" si="39"/>
        <v>0</v>
      </c>
      <c r="R187" s="121">
        <f t="shared" si="39"/>
        <v>0</v>
      </c>
      <c r="S187" s="121">
        <f t="shared" si="39"/>
        <v>125482</v>
      </c>
      <c r="T187" s="121">
        <f t="shared" si="39"/>
        <v>0</v>
      </c>
      <c r="U187" s="121">
        <f t="shared" si="39"/>
        <v>113460</v>
      </c>
      <c r="V187" s="121">
        <f t="shared" si="39"/>
        <v>0</v>
      </c>
      <c r="W187" s="121">
        <f t="shared" si="39"/>
        <v>0</v>
      </c>
      <c r="X187" s="121">
        <f t="shared" si="39"/>
        <v>0</v>
      </c>
      <c r="Y187" s="121">
        <f t="shared" si="39"/>
        <v>0</v>
      </c>
      <c r="Z187" s="121">
        <f t="shared" si="39"/>
        <v>0</v>
      </c>
      <c r="AA187" s="121">
        <f t="shared" si="39"/>
        <v>99</v>
      </c>
      <c r="AB187" s="121">
        <f t="shared" si="39"/>
        <v>3311.88</v>
      </c>
      <c r="AC187" s="121">
        <f t="shared" si="39"/>
        <v>1625.6</v>
      </c>
      <c r="AD187" s="121">
        <f t="shared" si="39"/>
        <v>1364.6</v>
      </c>
      <c r="AE187" s="121">
        <f t="shared" si="39"/>
        <v>627.6</v>
      </c>
      <c r="AF187" s="121">
        <f t="shared" si="39"/>
        <v>0</v>
      </c>
      <c r="AG187" s="121">
        <f t="shared" si="39"/>
        <v>0</v>
      </c>
      <c r="AH187" s="121">
        <f t="shared" si="39"/>
        <v>0</v>
      </c>
      <c r="AI187" s="121">
        <f t="shared" si="39"/>
        <v>0</v>
      </c>
      <c r="AJ187" s="121">
        <f t="shared" si="39"/>
        <v>0</v>
      </c>
      <c r="AK187" s="121">
        <f t="shared" si="39"/>
        <v>0</v>
      </c>
      <c r="AL187" s="121">
        <f t="shared" si="39"/>
        <v>0</v>
      </c>
      <c r="AM187" s="121">
        <f t="shared" si="39"/>
        <v>10852</v>
      </c>
      <c r="AN187" s="121">
        <f t="shared" si="39"/>
        <v>8923</v>
      </c>
      <c r="AO187" s="121">
        <f t="shared" si="39"/>
        <v>0</v>
      </c>
      <c r="AP187" s="121">
        <f t="shared" si="39"/>
        <v>0</v>
      </c>
      <c r="AQ187" s="121">
        <f t="shared" si="39"/>
        <v>0</v>
      </c>
      <c r="AR187" s="121">
        <f t="shared" si="39"/>
        <v>0</v>
      </c>
      <c r="AS187" s="121">
        <f t="shared" si="39"/>
        <v>19775</v>
      </c>
      <c r="AT187" s="121">
        <f t="shared" si="39"/>
        <v>11395</v>
      </c>
      <c r="AU187" s="121">
        <f t="shared" si="39"/>
        <v>31170</v>
      </c>
      <c r="AV187" s="121">
        <f t="shared" si="39"/>
        <v>9852</v>
      </c>
      <c r="AW187" s="121">
        <f t="shared" si="39"/>
        <v>41022</v>
      </c>
      <c r="AX187" s="121">
        <f t="shared" si="39"/>
        <v>9088</v>
      </c>
      <c r="AY187" s="121">
        <f t="shared" si="39"/>
        <v>50110</v>
      </c>
      <c r="AZ187" s="121">
        <f t="shared" si="39"/>
        <v>10853</v>
      </c>
      <c r="BA187" s="121">
        <f t="shared" si="39"/>
        <v>60963</v>
      </c>
      <c r="BB187" s="121">
        <f t="shared" si="39"/>
        <v>9019</v>
      </c>
      <c r="BC187" s="121">
        <f t="shared" si="39"/>
        <v>69982</v>
      </c>
      <c r="BD187" s="121">
        <f t="shared" si="39"/>
        <v>9272</v>
      </c>
      <c r="BE187" s="121">
        <f t="shared" si="39"/>
        <v>79254</v>
      </c>
      <c r="BF187" s="121">
        <f t="shared" si="39"/>
        <v>10400</v>
      </c>
      <c r="BG187" s="121">
        <f t="shared" si="39"/>
        <v>89654</v>
      </c>
      <c r="BH187" s="121">
        <f t="shared" si="39"/>
        <v>6935</v>
      </c>
      <c r="BI187" s="121">
        <f t="shared" si="39"/>
        <v>96589</v>
      </c>
      <c r="BJ187" s="200">
        <f>BI187/U187</f>
        <v>0.851304424466772</v>
      </c>
      <c r="BK187" s="120"/>
      <c r="BL187" s="120"/>
      <c r="BM187" s="121"/>
      <c r="BN187" s="121"/>
      <c r="BO187" s="121"/>
      <c r="BP187" s="121"/>
      <c r="BQ187" s="121"/>
      <c r="BR187" s="121"/>
      <c r="BS187" s="121"/>
      <c r="BT187" s="121"/>
      <c r="BU187" s="121"/>
      <c r="BV187" s="121"/>
      <c r="BW187" s="121"/>
      <c r="BX187" s="121"/>
      <c r="BY187" s="121"/>
      <c r="BZ187" s="121"/>
      <c r="CA187" s="121"/>
      <c r="CB187" s="121"/>
    </row>
    <row r="188" ht="114" hidden="1" customHeight="1" spans="1:80">
      <c r="A188" s="100">
        <f>ROW()-22</f>
        <v>166</v>
      </c>
      <c r="B188" s="91" t="s">
        <v>1456</v>
      </c>
      <c r="C188" s="102"/>
      <c r="D188" s="102"/>
      <c r="E188" s="102"/>
      <c r="F188" s="102"/>
      <c r="G188" s="90" t="s">
        <v>1457</v>
      </c>
      <c r="H188" s="90" t="s">
        <v>1457</v>
      </c>
      <c r="I188" s="90" t="s">
        <v>85</v>
      </c>
      <c r="J188" s="287" t="s">
        <v>373</v>
      </c>
      <c r="K188" s="288" t="s">
        <v>1458</v>
      </c>
      <c r="L188" s="287" t="s">
        <v>128</v>
      </c>
      <c r="M188" s="287">
        <v>32514</v>
      </c>
      <c r="N188" s="287">
        <v>12093</v>
      </c>
      <c r="O188" s="287">
        <v>20421</v>
      </c>
      <c r="P188" s="244"/>
      <c r="Q188" s="100"/>
      <c r="R188" s="100"/>
      <c r="S188" s="90">
        <v>22514</v>
      </c>
      <c r="T188" s="100"/>
      <c r="U188" s="90">
        <v>10000</v>
      </c>
      <c r="V188" s="245" t="s">
        <v>1459</v>
      </c>
      <c r="W188" s="245" t="s">
        <v>1460</v>
      </c>
      <c r="X188" s="245" t="s">
        <v>1461</v>
      </c>
      <c r="Y188" s="90" t="s">
        <v>1462</v>
      </c>
      <c r="Z188" s="154"/>
      <c r="AA188" s="153">
        <v>12</v>
      </c>
      <c r="AB188" s="304">
        <v>303</v>
      </c>
      <c r="AC188" s="304">
        <v>115</v>
      </c>
      <c r="AD188" s="304">
        <v>95</v>
      </c>
      <c r="AE188" s="304">
        <v>36</v>
      </c>
      <c r="AF188" s="155"/>
      <c r="AG188" s="155"/>
      <c r="AH188" s="311" t="s">
        <v>92</v>
      </c>
      <c r="AI188" s="311" t="s">
        <v>92</v>
      </c>
      <c r="AJ188" s="311" t="s">
        <v>92</v>
      </c>
      <c r="AK188" s="311" t="s">
        <v>1463</v>
      </c>
      <c r="AL188" s="158" t="s">
        <v>1464</v>
      </c>
      <c r="AM188" s="158">
        <v>895</v>
      </c>
      <c r="AN188" s="158">
        <v>850</v>
      </c>
      <c r="AO188" s="158"/>
      <c r="AP188" s="158"/>
      <c r="AQ188" s="158" t="s">
        <v>122</v>
      </c>
      <c r="AR188" s="158"/>
      <c r="AS188" s="158">
        <v>1745</v>
      </c>
      <c r="AT188" s="158">
        <v>863</v>
      </c>
      <c r="AU188" s="158">
        <v>2608</v>
      </c>
      <c r="AV188" s="158">
        <v>1000</v>
      </c>
      <c r="AW188" s="158">
        <v>3608</v>
      </c>
      <c r="AX188" s="158">
        <v>707</v>
      </c>
      <c r="AY188" s="158">
        <v>4315</v>
      </c>
      <c r="AZ188" s="158">
        <v>890</v>
      </c>
      <c r="BA188" s="158">
        <v>5205</v>
      </c>
      <c r="BB188" s="158">
        <v>711</v>
      </c>
      <c r="BC188" s="158">
        <v>5916</v>
      </c>
      <c r="BD188" s="158">
        <v>871</v>
      </c>
      <c r="BE188" s="158">
        <v>6787</v>
      </c>
      <c r="BF188" s="100">
        <v>1248</v>
      </c>
      <c r="BG188" s="100">
        <v>8035</v>
      </c>
      <c r="BH188" s="100">
        <v>640</v>
      </c>
      <c r="BI188" s="100">
        <v>8675</v>
      </c>
      <c r="BJ188" s="204">
        <f>BI188/U188</f>
        <v>0.8675</v>
      </c>
      <c r="BK188" s="91" t="s">
        <v>1465</v>
      </c>
      <c r="BL188" s="111"/>
      <c r="BM188" s="244" t="s">
        <v>1466</v>
      </c>
      <c r="BN188" s="244" t="s">
        <v>1467</v>
      </c>
      <c r="BO188" s="90" t="s">
        <v>727</v>
      </c>
      <c r="BP188" s="244" t="s">
        <v>1468</v>
      </c>
      <c r="BQ188" s="244" t="s">
        <v>1469</v>
      </c>
      <c r="BR188" s="244" t="s">
        <v>1470</v>
      </c>
      <c r="BS188" s="100"/>
      <c r="BT188" s="100"/>
      <c r="BU188" s="100"/>
      <c r="BV188" s="100"/>
      <c r="BW188" s="100"/>
      <c r="BX188" s="100"/>
      <c r="BY188" s="100"/>
      <c r="BZ188" s="224" t="s">
        <v>1471</v>
      </c>
      <c r="CA188" s="100"/>
      <c r="CB188" s="244" t="s">
        <v>1466</v>
      </c>
    </row>
    <row r="189" ht="80" hidden="1" customHeight="1" spans="1:80">
      <c r="A189" s="100">
        <f t="shared" ref="A189:A198" si="40">ROW()-22</f>
        <v>167</v>
      </c>
      <c r="B189" s="91" t="s">
        <v>1472</v>
      </c>
      <c r="C189" s="102"/>
      <c r="D189" s="102"/>
      <c r="E189" s="102"/>
      <c r="F189" s="102"/>
      <c r="G189" s="90" t="s">
        <v>1457</v>
      </c>
      <c r="H189" s="90" t="s">
        <v>1457</v>
      </c>
      <c r="I189" s="90" t="s">
        <v>85</v>
      </c>
      <c r="J189" s="244" t="s">
        <v>1473</v>
      </c>
      <c r="K189" s="288" t="s">
        <v>1474</v>
      </c>
      <c r="L189" s="244" t="s">
        <v>1475</v>
      </c>
      <c r="M189" s="244">
        <v>54118</v>
      </c>
      <c r="N189" s="244">
        <v>32211</v>
      </c>
      <c r="O189" s="244">
        <v>21907</v>
      </c>
      <c r="P189" s="244"/>
      <c r="Q189" s="100"/>
      <c r="R189" s="100"/>
      <c r="S189" s="90">
        <v>50018</v>
      </c>
      <c r="T189" s="100"/>
      <c r="U189" s="90">
        <v>4100</v>
      </c>
      <c r="V189" s="90" t="s">
        <v>1476</v>
      </c>
      <c r="W189" s="245"/>
      <c r="X189" s="90"/>
      <c r="Y189" s="90"/>
      <c r="Z189" s="153"/>
      <c r="AA189" s="153">
        <v>3</v>
      </c>
      <c r="AB189" s="305">
        <v>263</v>
      </c>
      <c r="AC189" s="305">
        <v>135</v>
      </c>
      <c r="AD189" s="305">
        <v>26</v>
      </c>
      <c r="AE189" s="305">
        <v>26</v>
      </c>
      <c r="AF189" s="155"/>
      <c r="AG189" s="155"/>
      <c r="AH189" s="311" t="s">
        <v>92</v>
      </c>
      <c r="AI189" s="311" t="s">
        <v>92</v>
      </c>
      <c r="AJ189" s="311" t="s">
        <v>92</v>
      </c>
      <c r="AK189" s="311" t="s">
        <v>92</v>
      </c>
      <c r="AL189" s="158" t="s">
        <v>1464</v>
      </c>
      <c r="AM189" s="158">
        <v>1067</v>
      </c>
      <c r="AN189" s="158">
        <v>90</v>
      </c>
      <c r="AO189" s="158"/>
      <c r="AP189" s="158"/>
      <c r="AQ189" s="158" t="s">
        <v>168</v>
      </c>
      <c r="AR189" s="158" t="s">
        <v>1477</v>
      </c>
      <c r="AS189" s="158">
        <v>1157</v>
      </c>
      <c r="AT189" s="158">
        <v>298</v>
      </c>
      <c r="AU189" s="158">
        <v>1455</v>
      </c>
      <c r="AV189" s="158">
        <v>300</v>
      </c>
      <c r="AW189" s="158">
        <v>1755</v>
      </c>
      <c r="AX189" s="158">
        <v>681</v>
      </c>
      <c r="AY189" s="158">
        <v>2436</v>
      </c>
      <c r="AZ189" s="158">
        <v>1664</v>
      </c>
      <c r="BA189" s="158">
        <v>4100</v>
      </c>
      <c r="BB189" s="158">
        <v>0</v>
      </c>
      <c r="BC189" s="158">
        <v>4100</v>
      </c>
      <c r="BD189" s="158">
        <v>0</v>
      </c>
      <c r="BE189" s="158">
        <v>4100</v>
      </c>
      <c r="BF189" s="158">
        <v>0</v>
      </c>
      <c r="BG189" s="100">
        <v>4100</v>
      </c>
      <c r="BH189" s="100">
        <v>0</v>
      </c>
      <c r="BI189" s="100">
        <v>4100</v>
      </c>
      <c r="BJ189" s="204">
        <f>BC189/U189</f>
        <v>1</v>
      </c>
      <c r="BK189" s="91" t="s">
        <v>1478</v>
      </c>
      <c r="BL189" s="111"/>
      <c r="BM189" s="244" t="s">
        <v>1466</v>
      </c>
      <c r="BN189" s="244" t="s">
        <v>1467</v>
      </c>
      <c r="BO189" s="90" t="s">
        <v>727</v>
      </c>
      <c r="BP189" s="244" t="s">
        <v>1468</v>
      </c>
      <c r="BQ189" s="244" t="s">
        <v>1479</v>
      </c>
      <c r="BR189" s="244" t="s">
        <v>1470</v>
      </c>
      <c r="BS189" s="100"/>
      <c r="BT189" s="100"/>
      <c r="BU189" s="100"/>
      <c r="BV189" s="100"/>
      <c r="BW189" s="100"/>
      <c r="BX189" s="100"/>
      <c r="BY189" s="100"/>
      <c r="BZ189" s="224" t="s">
        <v>1471</v>
      </c>
      <c r="CA189" s="100"/>
      <c r="CB189" s="244" t="s">
        <v>1466</v>
      </c>
    </row>
    <row r="190" ht="68" hidden="1" customHeight="1" spans="1:80">
      <c r="A190" s="100">
        <f t="shared" si="40"/>
        <v>168</v>
      </c>
      <c r="B190" s="91" t="s">
        <v>1480</v>
      </c>
      <c r="C190" s="102"/>
      <c r="D190" s="102"/>
      <c r="E190" s="102"/>
      <c r="F190" s="102"/>
      <c r="G190" s="90" t="s">
        <v>1457</v>
      </c>
      <c r="H190" s="90" t="s">
        <v>1457</v>
      </c>
      <c r="I190" s="90" t="s">
        <v>85</v>
      </c>
      <c r="J190" s="90" t="s">
        <v>150</v>
      </c>
      <c r="K190" s="288" t="s">
        <v>1481</v>
      </c>
      <c r="L190" s="90" t="s">
        <v>1010</v>
      </c>
      <c r="M190" s="90">
        <v>2990</v>
      </c>
      <c r="N190" s="90"/>
      <c r="O190" s="244">
        <v>2990</v>
      </c>
      <c r="P190" s="90"/>
      <c r="Q190" s="100"/>
      <c r="R190" s="100"/>
      <c r="S190" s="90">
        <v>1000</v>
      </c>
      <c r="T190" s="100"/>
      <c r="U190" s="90">
        <v>1990</v>
      </c>
      <c r="V190" s="245" t="s">
        <v>1482</v>
      </c>
      <c r="W190" s="245" t="s">
        <v>1483</v>
      </c>
      <c r="X190" s="245" t="s">
        <v>1484</v>
      </c>
      <c r="Y190" s="245" t="s">
        <v>1476</v>
      </c>
      <c r="Z190" s="153"/>
      <c r="AA190" s="153">
        <v>12</v>
      </c>
      <c r="AB190" s="306">
        <v>92</v>
      </c>
      <c r="AC190" s="306">
        <v>61.2</v>
      </c>
      <c r="AD190" s="306">
        <v>71</v>
      </c>
      <c r="AE190" s="306">
        <v>42.6</v>
      </c>
      <c r="AF190" s="155"/>
      <c r="AG190" s="155"/>
      <c r="AH190" s="311" t="s">
        <v>92</v>
      </c>
      <c r="AI190" s="311" t="s">
        <v>92</v>
      </c>
      <c r="AJ190" s="311" t="s">
        <v>92</v>
      </c>
      <c r="AK190" s="311" t="s">
        <v>1463</v>
      </c>
      <c r="AL190" s="158" t="s">
        <v>1464</v>
      </c>
      <c r="AM190" s="158">
        <v>176</v>
      </c>
      <c r="AN190" s="158">
        <v>176</v>
      </c>
      <c r="AO190" s="158"/>
      <c r="AP190" s="158"/>
      <c r="AQ190" s="158" t="s">
        <v>122</v>
      </c>
      <c r="AR190" s="158"/>
      <c r="AS190" s="158">
        <v>352</v>
      </c>
      <c r="AT190" s="158">
        <v>148</v>
      </c>
      <c r="AU190" s="158">
        <v>500</v>
      </c>
      <c r="AV190" s="158">
        <v>180</v>
      </c>
      <c r="AW190" s="158">
        <v>680</v>
      </c>
      <c r="AX190" s="158">
        <v>193</v>
      </c>
      <c r="AY190" s="158">
        <v>873</v>
      </c>
      <c r="AZ190" s="158">
        <v>142</v>
      </c>
      <c r="BA190" s="158">
        <v>1015</v>
      </c>
      <c r="BB190" s="158">
        <v>190</v>
      </c>
      <c r="BC190" s="158">
        <v>1205</v>
      </c>
      <c r="BD190" s="158">
        <v>195</v>
      </c>
      <c r="BE190" s="158">
        <v>1400</v>
      </c>
      <c r="BF190" s="158">
        <v>135</v>
      </c>
      <c r="BG190" s="100">
        <v>1535</v>
      </c>
      <c r="BH190" s="100">
        <v>197</v>
      </c>
      <c r="BI190" s="100">
        <v>1732</v>
      </c>
      <c r="BJ190" s="204">
        <f>BI190/U190</f>
        <v>0.87035175879397</v>
      </c>
      <c r="BK190" s="319" t="s">
        <v>1485</v>
      </c>
      <c r="BL190" s="111"/>
      <c r="BM190" s="244" t="s">
        <v>1466</v>
      </c>
      <c r="BN190" s="244" t="s">
        <v>1467</v>
      </c>
      <c r="BO190" s="90" t="s">
        <v>727</v>
      </c>
      <c r="BP190" s="244" t="s">
        <v>1468</v>
      </c>
      <c r="BQ190" s="244" t="s">
        <v>1479</v>
      </c>
      <c r="BR190" s="244" t="s">
        <v>1470</v>
      </c>
      <c r="BS190" s="100"/>
      <c r="BT190" s="100"/>
      <c r="BU190" s="100"/>
      <c r="BV190" s="100"/>
      <c r="BW190" s="100"/>
      <c r="BX190" s="100"/>
      <c r="BY190" s="100"/>
      <c r="BZ190" s="90"/>
      <c r="CA190" s="100"/>
      <c r="CB190" s="244" t="s">
        <v>1466</v>
      </c>
    </row>
    <row r="191" ht="114" hidden="1" customHeight="1" spans="1:80">
      <c r="A191" s="100">
        <f t="shared" si="40"/>
        <v>169</v>
      </c>
      <c r="B191" s="91" t="s">
        <v>1486</v>
      </c>
      <c r="C191" s="102"/>
      <c r="D191" s="102"/>
      <c r="E191" s="102"/>
      <c r="F191" s="102"/>
      <c r="G191" s="90" t="s">
        <v>1457</v>
      </c>
      <c r="H191" s="90" t="s">
        <v>1457</v>
      </c>
      <c r="I191" s="90" t="s">
        <v>85</v>
      </c>
      <c r="J191" s="90" t="s">
        <v>176</v>
      </c>
      <c r="K191" s="91" t="s">
        <v>1487</v>
      </c>
      <c r="L191" s="90" t="s">
        <v>1010</v>
      </c>
      <c r="M191" s="90">
        <v>3216</v>
      </c>
      <c r="N191" s="90"/>
      <c r="O191" s="244">
        <v>3216</v>
      </c>
      <c r="P191" s="90"/>
      <c r="Q191" s="100"/>
      <c r="R191" s="100"/>
      <c r="S191" s="90">
        <v>816</v>
      </c>
      <c r="T191" s="100"/>
      <c r="U191" s="90">
        <v>2400</v>
      </c>
      <c r="V191" s="245" t="s">
        <v>1488</v>
      </c>
      <c r="W191" s="245" t="s">
        <v>1489</v>
      </c>
      <c r="X191" s="245" t="s">
        <v>1490</v>
      </c>
      <c r="Y191" s="90" t="s">
        <v>1491</v>
      </c>
      <c r="Z191" s="153"/>
      <c r="AA191" s="153">
        <v>12</v>
      </c>
      <c r="AB191" s="306">
        <v>79</v>
      </c>
      <c r="AC191" s="306">
        <v>65</v>
      </c>
      <c r="AD191" s="306">
        <v>3</v>
      </c>
      <c r="AE191" s="306">
        <v>3</v>
      </c>
      <c r="AF191" s="155"/>
      <c r="AG191" s="155"/>
      <c r="AH191" s="311" t="s">
        <v>92</v>
      </c>
      <c r="AI191" s="311" t="s">
        <v>92</v>
      </c>
      <c r="AJ191" s="311" t="s">
        <v>92</v>
      </c>
      <c r="AK191" s="311" t="s">
        <v>1463</v>
      </c>
      <c r="AL191" s="158" t="s">
        <v>1464</v>
      </c>
      <c r="AM191" s="158">
        <v>218</v>
      </c>
      <c r="AN191" s="158">
        <v>199</v>
      </c>
      <c r="AO191" s="158"/>
      <c r="AP191" s="158"/>
      <c r="AQ191" s="158" t="s">
        <v>122</v>
      </c>
      <c r="AR191" s="158"/>
      <c r="AS191" s="158">
        <v>417</v>
      </c>
      <c r="AT191" s="158">
        <v>61</v>
      </c>
      <c r="AU191" s="158">
        <v>478</v>
      </c>
      <c r="AV191" s="158">
        <v>324</v>
      </c>
      <c r="AW191" s="158">
        <v>802</v>
      </c>
      <c r="AX191" s="158">
        <v>216</v>
      </c>
      <c r="AY191" s="158">
        <v>1018</v>
      </c>
      <c r="AZ191" s="158">
        <v>190</v>
      </c>
      <c r="BA191" s="158">
        <v>1208</v>
      </c>
      <c r="BB191" s="158">
        <v>267</v>
      </c>
      <c r="BC191" s="158">
        <v>1475</v>
      </c>
      <c r="BD191" s="158">
        <v>177</v>
      </c>
      <c r="BE191" s="158">
        <v>1652</v>
      </c>
      <c r="BF191" s="158">
        <v>293</v>
      </c>
      <c r="BG191" s="100">
        <v>1945</v>
      </c>
      <c r="BH191" s="100">
        <v>120</v>
      </c>
      <c r="BI191" s="100">
        <v>2065</v>
      </c>
      <c r="BJ191" s="204">
        <f>BI191/U191</f>
        <v>0.860416666666667</v>
      </c>
      <c r="BK191" s="91" t="s">
        <v>1492</v>
      </c>
      <c r="BL191" s="111"/>
      <c r="BM191" s="244" t="s">
        <v>1466</v>
      </c>
      <c r="BN191" s="244" t="s">
        <v>1467</v>
      </c>
      <c r="BO191" s="90" t="s">
        <v>727</v>
      </c>
      <c r="BP191" s="244" t="s">
        <v>1468</v>
      </c>
      <c r="BQ191" s="90" t="s">
        <v>1493</v>
      </c>
      <c r="BR191" s="244" t="s">
        <v>1470</v>
      </c>
      <c r="BS191" s="100"/>
      <c r="BT191" s="100"/>
      <c r="BU191" s="100"/>
      <c r="BV191" s="100"/>
      <c r="BW191" s="100"/>
      <c r="BX191" s="100"/>
      <c r="BY191" s="100"/>
      <c r="BZ191" s="90"/>
      <c r="CA191" s="100"/>
      <c r="CB191" s="244" t="s">
        <v>1466</v>
      </c>
    </row>
    <row r="192" ht="79" customHeight="1" spans="1:80">
      <c r="A192" s="100">
        <v>49</v>
      </c>
      <c r="B192" s="91" t="s">
        <v>1494</v>
      </c>
      <c r="C192" s="102"/>
      <c r="D192" s="102"/>
      <c r="E192" s="102"/>
      <c r="F192" s="102"/>
      <c r="G192" s="90" t="s">
        <v>1457</v>
      </c>
      <c r="H192" s="90" t="s">
        <v>1457</v>
      </c>
      <c r="I192" s="90" t="s">
        <v>85</v>
      </c>
      <c r="J192" s="126" t="s">
        <v>491</v>
      </c>
      <c r="K192" s="289" t="s">
        <v>1495</v>
      </c>
      <c r="L192" s="90" t="s">
        <v>1496</v>
      </c>
      <c r="M192" s="90">
        <v>627</v>
      </c>
      <c r="N192" s="90"/>
      <c r="O192" s="244">
        <v>627</v>
      </c>
      <c r="P192" s="90"/>
      <c r="Q192" s="100"/>
      <c r="R192" s="100"/>
      <c r="S192" s="90">
        <v>157</v>
      </c>
      <c r="T192" s="100"/>
      <c r="U192" s="90">
        <v>470</v>
      </c>
      <c r="V192" s="90" t="s">
        <v>1497</v>
      </c>
      <c r="W192" s="90" t="s">
        <v>1498</v>
      </c>
      <c r="X192" s="90" t="s">
        <v>1476</v>
      </c>
      <c r="Y192" s="90"/>
      <c r="Z192" s="153"/>
      <c r="AA192" s="153">
        <v>9</v>
      </c>
      <c r="AB192" s="306">
        <v>9</v>
      </c>
      <c r="AC192" s="306">
        <v>9</v>
      </c>
      <c r="AD192" s="154"/>
      <c r="AE192" s="154"/>
      <c r="AF192" s="155"/>
      <c r="AG192" s="155"/>
      <c r="AH192" s="311" t="s">
        <v>92</v>
      </c>
      <c r="AI192" s="311" t="s">
        <v>92</v>
      </c>
      <c r="AJ192" s="311" t="s">
        <v>92</v>
      </c>
      <c r="AK192" s="311" t="s">
        <v>1463</v>
      </c>
      <c r="AL192" s="158" t="s">
        <v>1464</v>
      </c>
      <c r="AM192" s="158">
        <v>41</v>
      </c>
      <c r="AN192" s="158">
        <v>44</v>
      </c>
      <c r="AO192" s="158"/>
      <c r="AP192" s="158"/>
      <c r="AQ192" s="158" t="s">
        <v>107</v>
      </c>
      <c r="AR192" s="158"/>
      <c r="AS192" s="158">
        <v>85</v>
      </c>
      <c r="AT192" s="158">
        <v>34</v>
      </c>
      <c r="AU192" s="158">
        <v>119</v>
      </c>
      <c r="AV192" s="158">
        <v>47</v>
      </c>
      <c r="AW192" s="158">
        <v>166</v>
      </c>
      <c r="AX192" s="158">
        <v>41</v>
      </c>
      <c r="AY192" s="158">
        <v>207</v>
      </c>
      <c r="AZ192" s="158">
        <v>38</v>
      </c>
      <c r="BA192" s="158">
        <v>245</v>
      </c>
      <c r="BB192" s="158">
        <v>60</v>
      </c>
      <c r="BC192" s="158">
        <v>305</v>
      </c>
      <c r="BD192" s="158">
        <v>19</v>
      </c>
      <c r="BE192" s="158">
        <v>324</v>
      </c>
      <c r="BF192" s="158">
        <v>51</v>
      </c>
      <c r="BG192" s="100">
        <v>375</v>
      </c>
      <c r="BH192" s="100">
        <v>30</v>
      </c>
      <c r="BI192" s="100">
        <v>405</v>
      </c>
      <c r="BJ192" s="204">
        <f>BI192/U192</f>
        <v>0.861702127659574</v>
      </c>
      <c r="BK192" s="319" t="s">
        <v>1499</v>
      </c>
      <c r="BL192" s="111" t="s">
        <v>336</v>
      </c>
      <c r="BM192" s="244" t="s">
        <v>1466</v>
      </c>
      <c r="BN192" s="244" t="s">
        <v>1467</v>
      </c>
      <c r="BO192" s="90" t="s">
        <v>727</v>
      </c>
      <c r="BP192" s="244" t="s">
        <v>1468</v>
      </c>
      <c r="BQ192" s="90" t="s">
        <v>1500</v>
      </c>
      <c r="BR192" s="244" t="s">
        <v>1470</v>
      </c>
      <c r="BS192" s="100"/>
      <c r="BT192" s="100"/>
      <c r="BU192" s="100"/>
      <c r="BV192" s="100"/>
      <c r="BW192" s="100"/>
      <c r="BX192" s="100"/>
      <c r="BY192" s="100"/>
      <c r="BZ192" s="90" t="s">
        <v>1501</v>
      </c>
      <c r="CA192" s="100"/>
      <c r="CB192" s="244" t="s">
        <v>1466</v>
      </c>
    </row>
    <row r="193" ht="87" customHeight="1" spans="1:80">
      <c r="A193" s="100">
        <v>50</v>
      </c>
      <c r="B193" s="91" t="s">
        <v>1502</v>
      </c>
      <c r="C193" s="102"/>
      <c r="D193" s="102"/>
      <c r="E193" s="102"/>
      <c r="F193" s="102"/>
      <c r="G193" s="90" t="s">
        <v>1457</v>
      </c>
      <c r="H193" s="90" t="s">
        <v>1457</v>
      </c>
      <c r="I193" s="90" t="s">
        <v>85</v>
      </c>
      <c r="J193" s="237" t="s">
        <v>927</v>
      </c>
      <c r="K193" s="238" t="s">
        <v>1503</v>
      </c>
      <c r="L193" s="90" t="s">
        <v>140</v>
      </c>
      <c r="M193" s="90">
        <v>37204</v>
      </c>
      <c r="N193" s="90">
        <v>12300</v>
      </c>
      <c r="O193" s="244">
        <v>24904</v>
      </c>
      <c r="P193" s="90"/>
      <c r="Q193" s="100"/>
      <c r="R193" s="100"/>
      <c r="S193" s="90">
        <v>20000</v>
      </c>
      <c r="T193" s="100"/>
      <c r="U193" s="90">
        <v>10000</v>
      </c>
      <c r="V193" s="90" t="s">
        <v>1504</v>
      </c>
      <c r="W193" s="90" t="s">
        <v>1505</v>
      </c>
      <c r="X193" s="90" t="s">
        <v>1506</v>
      </c>
      <c r="Y193" s="90" t="s">
        <v>1507</v>
      </c>
      <c r="Z193" s="153"/>
      <c r="AA193" s="153"/>
      <c r="AB193" s="255">
        <v>201</v>
      </c>
      <c r="AC193" s="255">
        <v>100</v>
      </c>
      <c r="AD193" s="255">
        <v>80.5</v>
      </c>
      <c r="AE193" s="255">
        <v>40</v>
      </c>
      <c r="AF193" s="155"/>
      <c r="AG193" s="155"/>
      <c r="AH193" s="311" t="s">
        <v>92</v>
      </c>
      <c r="AI193" s="311" t="s">
        <v>92</v>
      </c>
      <c r="AJ193" s="311" t="s">
        <v>92</v>
      </c>
      <c r="AK193" s="311" t="s">
        <v>1463</v>
      </c>
      <c r="AL193" s="158" t="s">
        <v>1464</v>
      </c>
      <c r="AM193" s="158">
        <v>850</v>
      </c>
      <c r="AN193" s="158">
        <v>855</v>
      </c>
      <c r="AO193" s="158"/>
      <c r="AP193" s="158"/>
      <c r="AQ193" s="158"/>
      <c r="AR193" s="158"/>
      <c r="AS193" s="158">
        <v>1705</v>
      </c>
      <c r="AT193" s="158">
        <v>855</v>
      </c>
      <c r="AU193" s="158">
        <v>2560</v>
      </c>
      <c r="AV193" s="158">
        <v>800</v>
      </c>
      <c r="AW193" s="158">
        <v>3360</v>
      </c>
      <c r="AX193" s="158">
        <v>875</v>
      </c>
      <c r="AY193" s="158">
        <v>4235</v>
      </c>
      <c r="AZ193" s="158">
        <v>921</v>
      </c>
      <c r="BA193" s="158">
        <v>5156</v>
      </c>
      <c r="BB193" s="158">
        <v>750</v>
      </c>
      <c r="BC193" s="158">
        <v>5906</v>
      </c>
      <c r="BD193" s="158">
        <v>915</v>
      </c>
      <c r="BE193" s="158">
        <v>6821</v>
      </c>
      <c r="BF193" s="158">
        <v>1254</v>
      </c>
      <c r="BG193" s="100">
        <v>8075</v>
      </c>
      <c r="BH193" s="100">
        <v>670</v>
      </c>
      <c r="BI193" s="100">
        <v>8745</v>
      </c>
      <c r="BJ193" s="204">
        <f>BI193/U193</f>
        <v>0.8745</v>
      </c>
      <c r="BK193" s="319" t="s">
        <v>1508</v>
      </c>
      <c r="BL193" s="91" t="s">
        <v>158</v>
      </c>
      <c r="BM193" s="244" t="s">
        <v>1466</v>
      </c>
      <c r="BN193" s="244" t="s">
        <v>1467</v>
      </c>
      <c r="BO193" s="90" t="s">
        <v>727</v>
      </c>
      <c r="BP193" s="244" t="s">
        <v>1468</v>
      </c>
      <c r="BQ193" s="90" t="s">
        <v>1509</v>
      </c>
      <c r="BR193" s="244" t="s">
        <v>1470</v>
      </c>
      <c r="BS193" s="100"/>
      <c r="BT193" s="100"/>
      <c r="BU193" s="100"/>
      <c r="BV193" s="100"/>
      <c r="BW193" s="100"/>
      <c r="BX193" s="100"/>
      <c r="BY193" s="100"/>
      <c r="BZ193" s="90" t="s">
        <v>1510</v>
      </c>
      <c r="CA193" s="100"/>
      <c r="CB193" s="244" t="s">
        <v>1466</v>
      </c>
    </row>
    <row r="194" ht="81" hidden="1" customHeight="1" spans="1:80">
      <c r="A194" s="100">
        <f t="shared" si="40"/>
        <v>172</v>
      </c>
      <c r="B194" s="91" t="s">
        <v>1511</v>
      </c>
      <c r="C194" s="102"/>
      <c r="D194" s="102"/>
      <c r="E194" s="102"/>
      <c r="F194" s="102"/>
      <c r="G194" s="90" t="s">
        <v>1457</v>
      </c>
      <c r="H194" s="90" t="s">
        <v>1457</v>
      </c>
      <c r="I194" s="90" t="s">
        <v>85</v>
      </c>
      <c r="J194" s="126" t="s">
        <v>491</v>
      </c>
      <c r="K194" s="289" t="s">
        <v>1512</v>
      </c>
      <c r="L194" s="90" t="s">
        <v>1010</v>
      </c>
      <c r="M194" s="90">
        <v>955</v>
      </c>
      <c r="N194" s="90"/>
      <c r="O194" s="244">
        <v>955</v>
      </c>
      <c r="P194" s="90"/>
      <c r="Q194" s="100"/>
      <c r="R194" s="100"/>
      <c r="S194" s="90">
        <v>355</v>
      </c>
      <c r="T194" s="100"/>
      <c r="U194" s="90">
        <v>600</v>
      </c>
      <c r="V194" s="90" t="s">
        <v>1513</v>
      </c>
      <c r="W194" s="90" t="s">
        <v>1498</v>
      </c>
      <c r="X194" s="90" t="s">
        <v>1514</v>
      </c>
      <c r="Y194" s="90" t="s">
        <v>1476</v>
      </c>
      <c r="Z194" s="153"/>
      <c r="AA194" s="153">
        <v>12</v>
      </c>
      <c r="AB194" s="306">
        <v>23</v>
      </c>
      <c r="AC194" s="306">
        <v>15</v>
      </c>
      <c r="AD194" s="306">
        <v>9</v>
      </c>
      <c r="AE194" s="306">
        <v>9</v>
      </c>
      <c r="AF194" s="155"/>
      <c r="AG194" s="155"/>
      <c r="AH194" s="311" t="s">
        <v>92</v>
      </c>
      <c r="AI194" s="311" t="s">
        <v>409</v>
      </c>
      <c r="AJ194" s="311" t="s">
        <v>92</v>
      </c>
      <c r="AK194" s="311" t="s">
        <v>1463</v>
      </c>
      <c r="AL194" s="158" t="s">
        <v>1464</v>
      </c>
      <c r="AM194" s="158">
        <v>55</v>
      </c>
      <c r="AN194" s="158">
        <v>50</v>
      </c>
      <c r="AO194" s="158"/>
      <c r="AP194" s="158"/>
      <c r="AQ194" s="158" t="s">
        <v>122</v>
      </c>
      <c r="AR194" s="158"/>
      <c r="AS194" s="158">
        <v>105</v>
      </c>
      <c r="AT194" s="158">
        <v>49</v>
      </c>
      <c r="AU194" s="158">
        <v>154</v>
      </c>
      <c r="AV194" s="158">
        <v>47</v>
      </c>
      <c r="AW194" s="158">
        <v>201</v>
      </c>
      <c r="AX194" s="158">
        <v>52</v>
      </c>
      <c r="AY194" s="158">
        <v>253</v>
      </c>
      <c r="AZ194" s="158">
        <v>62</v>
      </c>
      <c r="BA194" s="158">
        <v>315</v>
      </c>
      <c r="BB194" s="158">
        <v>44</v>
      </c>
      <c r="BC194" s="158">
        <v>359</v>
      </c>
      <c r="BD194" s="158">
        <v>56</v>
      </c>
      <c r="BE194" s="158">
        <v>415</v>
      </c>
      <c r="BF194" s="158">
        <v>64</v>
      </c>
      <c r="BG194" s="100">
        <v>479</v>
      </c>
      <c r="BH194" s="100">
        <v>36</v>
      </c>
      <c r="BI194" s="100">
        <v>515</v>
      </c>
      <c r="BJ194" s="204">
        <f>BI194/U194</f>
        <v>0.858333333333333</v>
      </c>
      <c r="BK194" s="319" t="s">
        <v>1515</v>
      </c>
      <c r="BL194" s="111"/>
      <c r="BM194" s="244" t="s">
        <v>1466</v>
      </c>
      <c r="BN194" s="244" t="s">
        <v>1467</v>
      </c>
      <c r="BO194" s="90" t="s">
        <v>727</v>
      </c>
      <c r="BP194" s="244" t="s">
        <v>1468</v>
      </c>
      <c r="BQ194" s="90" t="s">
        <v>1500</v>
      </c>
      <c r="BR194" s="244" t="s">
        <v>1470</v>
      </c>
      <c r="BS194" s="100"/>
      <c r="BT194" s="100"/>
      <c r="BU194" s="100"/>
      <c r="BV194" s="100"/>
      <c r="BW194" s="100"/>
      <c r="BX194" s="100"/>
      <c r="BY194" s="100"/>
      <c r="BZ194" s="90" t="s">
        <v>1501</v>
      </c>
      <c r="CA194" s="100"/>
      <c r="CB194" s="244" t="s">
        <v>1466</v>
      </c>
    </row>
    <row r="195" ht="111" hidden="1" customHeight="1" spans="1:80">
      <c r="A195" s="100">
        <f t="shared" si="40"/>
        <v>173</v>
      </c>
      <c r="B195" s="91" t="s">
        <v>1516</v>
      </c>
      <c r="C195" s="102"/>
      <c r="D195" s="102"/>
      <c r="E195" s="102"/>
      <c r="F195" s="102"/>
      <c r="G195" s="90" t="s">
        <v>1457</v>
      </c>
      <c r="H195" s="90" t="s">
        <v>1457</v>
      </c>
      <c r="I195" s="90" t="s">
        <v>85</v>
      </c>
      <c r="J195" s="126" t="s">
        <v>233</v>
      </c>
      <c r="K195" s="289" t="s">
        <v>1517</v>
      </c>
      <c r="L195" s="90" t="s">
        <v>1044</v>
      </c>
      <c r="M195" s="90">
        <v>6224</v>
      </c>
      <c r="N195" s="90">
        <v>861</v>
      </c>
      <c r="O195" s="244">
        <v>5363</v>
      </c>
      <c r="P195" s="90"/>
      <c r="Q195" s="100"/>
      <c r="R195" s="100"/>
      <c r="S195" s="90">
        <v>3224</v>
      </c>
      <c r="T195" s="100"/>
      <c r="U195" s="90">
        <v>3000</v>
      </c>
      <c r="V195" s="90" t="s">
        <v>1476</v>
      </c>
      <c r="W195" s="245"/>
      <c r="X195" s="245"/>
      <c r="Y195" s="90"/>
      <c r="Z195" s="153"/>
      <c r="AA195" s="153">
        <v>3</v>
      </c>
      <c r="AB195" s="306">
        <v>101</v>
      </c>
      <c r="AC195" s="306">
        <v>40</v>
      </c>
      <c r="AD195" s="306">
        <v>24</v>
      </c>
      <c r="AE195" s="306">
        <v>24</v>
      </c>
      <c r="AF195" s="155"/>
      <c r="AG195" s="155"/>
      <c r="AH195" s="311" t="s">
        <v>92</v>
      </c>
      <c r="AI195" s="311" t="s">
        <v>92</v>
      </c>
      <c r="AJ195" s="311" t="s">
        <v>92</v>
      </c>
      <c r="AK195" s="311" t="s">
        <v>1463</v>
      </c>
      <c r="AL195" s="158" t="s">
        <v>1464</v>
      </c>
      <c r="AM195" s="158">
        <v>550</v>
      </c>
      <c r="AN195" s="158">
        <v>450</v>
      </c>
      <c r="AO195" s="158"/>
      <c r="AP195" s="158"/>
      <c r="AQ195" s="158" t="s">
        <v>168</v>
      </c>
      <c r="AR195" s="158" t="s">
        <v>1030</v>
      </c>
      <c r="AS195" s="158">
        <v>1000</v>
      </c>
      <c r="AT195" s="158">
        <v>1550</v>
      </c>
      <c r="AU195" s="158">
        <v>2550</v>
      </c>
      <c r="AV195" s="158">
        <v>450</v>
      </c>
      <c r="AW195" s="158">
        <v>3000</v>
      </c>
      <c r="AX195" s="158">
        <v>0</v>
      </c>
      <c r="AY195" s="158">
        <v>3000</v>
      </c>
      <c r="AZ195" s="158">
        <v>0</v>
      </c>
      <c r="BA195" s="158">
        <v>3000</v>
      </c>
      <c r="BB195" s="158">
        <v>0</v>
      </c>
      <c r="BC195" s="158">
        <v>3000</v>
      </c>
      <c r="BD195" s="158">
        <v>0</v>
      </c>
      <c r="BE195" s="158">
        <v>3000</v>
      </c>
      <c r="BF195" s="158">
        <v>0</v>
      </c>
      <c r="BG195" s="100">
        <v>3000</v>
      </c>
      <c r="BH195" s="100">
        <v>0</v>
      </c>
      <c r="BI195" s="100">
        <v>3000</v>
      </c>
      <c r="BJ195" s="204">
        <f>AW195/U195</f>
        <v>1</v>
      </c>
      <c r="BK195" s="91" t="s">
        <v>1518</v>
      </c>
      <c r="BL195" s="111"/>
      <c r="BM195" s="244" t="s">
        <v>1466</v>
      </c>
      <c r="BN195" s="244" t="s">
        <v>1467</v>
      </c>
      <c r="BO195" s="90" t="s">
        <v>727</v>
      </c>
      <c r="BP195" s="244" t="s">
        <v>1468</v>
      </c>
      <c r="BQ195" s="90" t="s">
        <v>1500</v>
      </c>
      <c r="BR195" s="244" t="s">
        <v>1470</v>
      </c>
      <c r="BS195" s="100"/>
      <c r="BT195" s="100"/>
      <c r="BU195" s="100"/>
      <c r="BV195" s="100"/>
      <c r="BW195" s="100"/>
      <c r="BX195" s="100"/>
      <c r="BY195" s="100"/>
      <c r="BZ195" s="90"/>
      <c r="CA195" s="100"/>
      <c r="CB195" s="244" t="s">
        <v>1466</v>
      </c>
    </row>
    <row r="196" ht="90" hidden="1" customHeight="1" spans="1:80">
      <c r="A196" s="100">
        <f t="shared" si="40"/>
        <v>174</v>
      </c>
      <c r="B196" s="91" t="s">
        <v>1519</v>
      </c>
      <c r="C196" s="102"/>
      <c r="D196" s="102"/>
      <c r="E196" s="102"/>
      <c r="F196" s="102"/>
      <c r="G196" s="90" t="s">
        <v>1457</v>
      </c>
      <c r="H196" s="90" t="s">
        <v>1457</v>
      </c>
      <c r="I196" s="90" t="s">
        <v>85</v>
      </c>
      <c r="J196" s="126" t="s">
        <v>491</v>
      </c>
      <c r="K196" s="289" t="s">
        <v>1520</v>
      </c>
      <c r="L196" s="90" t="s">
        <v>1010</v>
      </c>
      <c r="M196" s="90">
        <v>1965</v>
      </c>
      <c r="N196" s="90">
        <v>65</v>
      </c>
      <c r="O196" s="244">
        <v>1900</v>
      </c>
      <c r="P196" s="90"/>
      <c r="Q196" s="100"/>
      <c r="R196" s="100"/>
      <c r="S196" s="90">
        <v>565</v>
      </c>
      <c r="T196" s="100"/>
      <c r="U196" s="90">
        <v>1400</v>
      </c>
      <c r="V196" s="90" t="s">
        <v>1513</v>
      </c>
      <c r="W196" s="90" t="s">
        <v>1483</v>
      </c>
      <c r="X196" s="90" t="s">
        <v>1484</v>
      </c>
      <c r="Y196" s="90" t="s">
        <v>1476</v>
      </c>
      <c r="Z196" s="153"/>
      <c r="AA196" s="153">
        <v>12</v>
      </c>
      <c r="AB196" s="306">
        <v>100</v>
      </c>
      <c r="AC196" s="306">
        <v>80</v>
      </c>
      <c r="AD196" s="306">
        <v>13.1</v>
      </c>
      <c r="AE196" s="306">
        <v>12</v>
      </c>
      <c r="AF196" s="155"/>
      <c r="AG196" s="155"/>
      <c r="AH196" s="311" t="s">
        <v>92</v>
      </c>
      <c r="AI196" s="311" t="s">
        <v>1521</v>
      </c>
      <c r="AJ196" s="311" t="s">
        <v>92</v>
      </c>
      <c r="AK196" s="311" t="s">
        <v>1463</v>
      </c>
      <c r="AL196" s="158" t="s">
        <v>1464</v>
      </c>
      <c r="AM196" s="158">
        <v>123</v>
      </c>
      <c r="AN196" s="158">
        <v>113</v>
      </c>
      <c r="AO196" s="158"/>
      <c r="AP196" s="158"/>
      <c r="AQ196" s="158" t="s">
        <v>122</v>
      </c>
      <c r="AR196" s="158"/>
      <c r="AS196" s="158">
        <v>236</v>
      </c>
      <c r="AT196" s="158">
        <v>40</v>
      </c>
      <c r="AU196" s="158">
        <v>276</v>
      </c>
      <c r="AV196" s="158">
        <v>50</v>
      </c>
      <c r="AW196" s="158">
        <v>326</v>
      </c>
      <c r="AX196" s="158">
        <v>63</v>
      </c>
      <c r="AY196" s="158">
        <v>389</v>
      </c>
      <c r="AZ196" s="158">
        <v>320</v>
      </c>
      <c r="BA196" s="158">
        <v>709</v>
      </c>
      <c r="BB196" s="158">
        <v>109</v>
      </c>
      <c r="BC196" s="158">
        <v>818</v>
      </c>
      <c r="BD196" s="158">
        <v>117</v>
      </c>
      <c r="BE196" s="158">
        <v>935</v>
      </c>
      <c r="BF196" s="158">
        <v>140</v>
      </c>
      <c r="BG196" s="100">
        <v>1075</v>
      </c>
      <c r="BH196" s="100">
        <v>102</v>
      </c>
      <c r="BI196" s="100">
        <v>1177</v>
      </c>
      <c r="BJ196" s="204">
        <f t="shared" ref="BJ196:BJ209" si="41">BI196/U196</f>
        <v>0.840714285714286</v>
      </c>
      <c r="BK196" s="319" t="s">
        <v>1522</v>
      </c>
      <c r="BL196" s="111"/>
      <c r="BM196" s="244" t="s">
        <v>1466</v>
      </c>
      <c r="BN196" s="244" t="s">
        <v>1467</v>
      </c>
      <c r="BO196" s="90" t="s">
        <v>727</v>
      </c>
      <c r="BP196" s="244" t="s">
        <v>1468</v>
      </c>
      <c r="BQ196" s="90" t="s">
        <v>1500</v>
      </c>
      <c r="BR196" s="244" t="s">
        <v>1470</v>
      </c>
      <c r="BS196" s="100"/>
      <c r="BT196" s="100"/>
      <c r="BU196" s="100"/>
      <c r="BV196" s="100"/>
      <c r="BW196" s="100"/>
      <c r="BX196" s="100"/>
      <c r="BY196" s="100"/>
      <c r="BZ196" s="90"/>
      <c r="CA196" s="100"/>
      <c r="CB196" s="244" t="s">
        <v>1466</v>
      </c>
    </row>
    <row r="197" s="70" customFormat="1" ht="88" hidden="1" customHeight="1" spans="1:260">
      <c r="A197" s="100">
        <f t="shared" si="40"/>
        <v>175</v>
      </c>
      <c r="B197" s="91" t="s">
        <v>1523</v>
      </c>
      <c r="C197" s="102"/>
      <c r="D197" s="102"/>
      <c r="E197" s="102"/>
      <c r="F197" s="102"/>
      <c r="G197" s="90" t="s">
        <v>1457</v>
      </c>
      <c r="H197" s="90" t="s">
        <v>1457</v>
      </c>
      <c r="I197" s="90" t="s">
        <v>85</v>
      </c>
      <c r="J197" s="126" t="s">
        <v>491</v>
      </c>
      <c r="K197" s="289" t="s">
        <v>1524</v>
      </c>
      <c r="L197" s="90" t="s">
        <v>1010</v>
      </c>
      <c r="M197" s="90">
        <v>1794</v>
      </c>
      <c r="N197" s="90">
        <v>36</v>
      </c>
      <c r="O197" s="244">
        <v>1758</v>
      </c>
      <c r="P197" s="90"/>
      <c r="Q197" s="100"/>
      <c r="R197" s="100"/>
      <c r="S197" s="90">
        <v>594</v>
      </c>
      <c r="T197" s="100"/>
      <c r="U197" s="90">
        <v>1200</v>
      </c>
      <c r="V197" s="90" t="s">
        <v>1513</v>
      </c>
      <c r="W197" s="90" t="s">
        <v>1498</v>
      </c>
      <c r="X197" s="90" t="s">
        <v>1514</v>
      </c>
      <c r="Y197" s="90" t="s">
        <v>1476</v>
      </c>
      <c r="Z197" s="153"/>
      <c r="AA197" s="153">
        <v>12</v>
      </c>
      <c r="AB197" s="306">
        <v>65</v>
      </c>
      <c r="AC197" s="306">
        <v>52</v>
      </c>
      <c r="AD197" s="306">
        <v>21</v>
      </c>
      <c r="AE197" s="306">
        <v>18</v>
      </c>
      <c r="AF197" s="155"/>
      <c r="AG197" s="155"/>
      <c r="AH197" s="311" t="s">
        <v>92</v>
      </c>
      <c r="AI197" s="311" t="s">
        <v>1521</v>
      </c>
      <c r="AJ197" s="311" t="s">
        <v>92</v>
      </c>
      <c r="AK197" s="311" t="s">
        <v>1463</v>
      </c>
      <c r="AL197" s="158" t="s">
        <v>1464</v>
      </c>
      <c r="AM197" s="158">
        <v>107</v>
      </c>
      <c r="AN197" s="158">
        <v>108</v>
      </c>
      <c r="AO197" s="158"/>
      <c r="AP197" s="158"/>
      <c r="AQ197" s="158" t="s">
        <v>122</v>
      </c>
      <c r="AR197" s="158"/>
      <c r="AS197" s="158">
        <v>215</v>
      </c>
      <c r="AT197" s="158">
        <v>90</v>
      </c>
      <c r="AU197" s="158">
        <v>305</v>
      </c>
      <c r="AV197" s="158">
        <v>108</v>
      </c>
      <c r="AW197" s="158">
        <v>413</v>
      </c>
      <c r="AX197" s="158">
        <v>102</v>
      </c>
      <c r="AY197" s="158">
        <v>515</v>
      </c>
      <c r="AZ197" s="158">
        <v>101</v>
      </c>
      <c r="BA197" s="158">
        <v>616</v>
      </c>
      <c r="BB197" s="158">
        <v>103</v>
      </c>
      <c r="BC197" s="158">
        <v>719</v>
      </c>
      <c r="BD197" s="158">
        <v>96</v>
      </c>
      <c r="BE197" s="158">
        <v>815</v>
      </c>
      <c r="BF197" s="158">
        <v>100</v>
      </c>
      <c r="BG197" s="100">
        <v>915</v>
      </c>
      <c r="BH197" s="100">
        <v>108</v>
      </c>
      <c r="BI197" s="100">
        <v>1023</v>
      </c>
      <c r="BJ197" s="204">
        <f t="shared" si="41"/>
        <v>0.8525</v>
      </c>
      <c r="BK197" s="319" t="s">
        <v>1525</v>
      </c>
      <c r="BL197" s="91"/>
      <c r="BM197" s="244" t="s">
        <v>1466</v>
      </c>
      <c r="BN197" s="244" t="s">
        <v>1467</v>
      </c>
      <c r="BO197" s="90" t="s">
        <v>727</v>
      </c>
      <c r="BP197" s="244" t="s">
        <v>1468</v>
      </c>
      <c r="BQ197" s="90" t="s">
        <v>1500</v>
      </c>
      <c r="BR197" s="244" t="s">
        <v>1470</v>
      </c>
      <c r="BS197" s="100"/>
      <c r="BT197" s="100"/>
      <c r="BU197" s="100"/>
      <c r="BV197" s="100"/>
      <c r="BW197" s="100"/>
      <c r="BX197" s="100"/>
      <c r="BY197" s="100"/>
      <c r="BZ197" s="90"/>
      <c r="CA197" s="100"/>
      <c r="CB197" s="244" t="s">
        <v>1466</v>
      </c>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c r="HN197" s="72"/>
      <c r="HO197" s="72"/>
      <c r="HP197" s="72"/>
      <c r="HQ197" s="72"/>
      <c r="HR197" s="72"/>
      <c r="HS197" s="72"/>
      <c r="HT197" s="72"/>
      <c r="HU197" s="72"/>
      <c r="HV197" s="72"/>
      <c r="HW197" s="72"/>
      <c r="HX197" s="72"/>
      <c r="HY197" s="72"/>
      <c r="HZ197" s="72"/>
      <c r="IA197" s="72"/>
      <c r="IB197" s="72"/>
      <c r="IC197" s="72"/>
      <c r="ID197" s="72"/>
      <c r="IE197" s="72"/>
      <c r="IF197" s="72"/>
      <c r="IG197" s="72"/>
      <c r="IH197" s="72"/>
      <c r="II197" s="72"/>
      <c r="IJ197" s="72"/>
      <c r="IK197" s="72"/>
      <c r="IL197" s="72"/>
      <c r="IM197" s="72"/>
      <c r="IN197" s="72"/>
      <c r="IO197" s="72"/>
      <c r="IP197" s="72"/>
      <c r="IQ197" s="72"/>
      <c r="IR197" s="72"/>
      <c r="IS197" s="72"/>
      <c r="IT197" s="72"/>
      <c r="IU197" s="72"/>
      <c r="IV197" s="72"/>
      <c r="IW197" s="72"/>
      <c r="IX197" s="72"/>
      <c r="IY197" s="72"/>
      <c r="IZ197" s="72"/>
    </row>
    <row r="198" ht="96" hidden="1" customHeight="1" spans="1:80">
      <c r="A198" s="100">
        <f t="shared" si="40"/>
        <v>176</v>
      </c>
      <c r="B198" s="91" t="s">
        <v>1526</v>
      </c>
      <c r="C198" s="102"/>
      <c r="D198" s="102"/>
      <c r="E198" s="102"/>
      <c r="F198" s="102"/>
      <c r="G198" s="90" t="s">
        <v>1457</v>
      </c>
      <c r="H198" s="90" t="s">
        <v>1457</v>
      </c>
      <c r="I198" s="90" t="s">
        <v>85</v>
      </c>
      <c r="J198" s="322" t="s">
        <v>150</v>
      </c>
      <c r="K198" s="238" t="s">
        <v>1527</v>
      </c>
      <c r="L198" s="90" t="s">
        <v>140</v>
      </c>
      <c r="M198" s="90">
        <v>14141</v>
      </c>
      <c r="N198" s="90">
        <v>4282</v>
      </c>
      <c r="O198" s="244">
        <v>9859</v>
      </c>
      <c r="P198" s="90"/>
      <c r="Q198" s="100"/>
      <c r="R198" s="100"/>
      <c r="S198" s="90">
        <v>4000</v>
      </c>
      <c r="T198" s="100"/>
      <c r="U198" s="90">
        <v>5500</v>
      </c>
      <c r="V198" s="245" t="s">
        <v>1528</v>
      </c>
      <c r="W198" s="245" t="s">
        <v>1529</v>
      </c>
      <c r="X198" s="245" t="s">
        <v>1530</v>
      </c>
      <c r="Y198" s="245" t="s">
        <v>1531</v>
      </c>
      <c r="Z198" s="153"/>
      <c r="AA198" s="153"/>
      <c r="AB198" s="306">
        <v>173</v>
      </c>
      <c r="AC198" s="306">
        <v>100</v>
      </c>
      <c r="AD198" s="306">
        <v>57</v>
      </c>
      <c r="AE198" s="306">
        <v>33</v>
      </c>
      <c r="AF198" s="155"/>
      <c r="AG198" s="155"/>
      <c r="AH198" s="311" t="s">
        <v>92</v>
      </c>
      <c r="AI198" s="311" t="s">
        <v>92</v>
      </c>
      <c r="AJ198" s="311" t="s">
        <v>92</v>
      </c>
      <c r="AK198" s="311" t="s">
        <v>1463</v>
      </c>
      <c r="AL198" s="158" t="s">
        <v>1464</v>
      </c>
      <c r="AM198" s="158">
        <v>459</v>
      </c>
      <c r="AN198" s="158">
        <v>486</v>
      </c>
      <c r="AO198" s="158"/>
      <c r="AP198" s="158"/>
      <c r="AQ198" s="158"/>
      <c r="AR198" s="158"/>
      <c r="AS198" s="158">
        <v>945</v>
      </c>
      <c r="AT198" s="158">
        <v>510</v>
      </c>
      <c r="AU198" s="158">
        <v>1455</v>
      </c>
      <c r="AV198" s="158">
        <v>600</v>
      </c>
      <c r="AW198" s="158">
        <v>2055</v>
      </c>
      <c r="AX198" s="158">
        <v>242</v>
      </c>
      <c r="AY198" s="158">
        <v>2297</v>
      </c>
      <c r="AZ198" s="158">
        <v>553</v>
      </c>
      <c r="BA198" s="158">
        <v>2850</v>
      </c>
      <c r="BB198" s="158">
        <v>375</v>
      </c>
      <c r="BC198" s="158">
        <v>3225</v>
      </c>
      <c r="BD198" s="158">
        <v>520</v>
      </c>
      <c r="BE198" s="158">
        <v>3745</v>
      </c>
      <c r="BF198" s="158">
        <v>485</v>
      </c>
      <c r="BG198" s="100">
        <v>4230</v>
      </c>
      <c r="BH198" s="100">
        <v>358</v>
      </c>
      <c r="BI198" s="100">
        <v>4588</v>
      </c>
      <c r="BJ198" s="204">
        <f t="shared" si="41"/>
        <v>0.834181818181818</v>
      </c>
      <c r="BK198" s="91" t="s">
        <v>1532</v>
      </c>
      <c r="BL198" s="111"/>
      <c r="BM198" s="244" t="s">
        <v>1466</v>
      </c>
      <c r="BN198" s="244" t="s">
        <v>1467</v>
      </c>
      <c r="BO198" s="90" t="s">
        <v>727</v>
      </c>
      <c r="BP198" s="244" t="s">
        <v>1468</v>
      </c>
      <c r="BQ198" s="90" t="s">
        <v>1479</v>
      </c>
      <c r="BR198" s="244" t="s">
        <v>1470</v>
      </c>
      <c r="BS198" s="100"/>
      <c r="BT198" s="100"/>
      <c r="BU198" s="100"/>
      <c r="BV198" s="100"/>
      <c r="BW198" s="100"/>
      <c r="BX198" s="100"/>
      <c r="BY198" s="100"/>
      <c r="BZ198" s="90" t="s">
        <v>1533</v>
      </c>
      <c r="CA198" s="100"/>
      <c r="CB198" s="244" t="s">
        <v>1466</v>
      </c>
    </row>
    <row r="199" ht="125" hidden="1" customHeight="1" spans="1:80">
      <c r="A199" s="100">
        <f t="shared" ref="A199:A206" si="42">ROW()-22</f>
        <v>177</v>
      </c>
      <c r="B199" s="91" t="s">
        <v>1534</v>
      </c>
      <c r="C199" s="102"/>
      <c r="D199" s="102"/>
      <c r="E199" s="102"/>
      <c r="F199" s="102"/>
      <c r="G199" s="90" t="s">
        <v>1457</v>
      </c>
      <c r="H199" s="90" t="s">
        <v>1457</v>
      </c>
      <c r="I199" s="90" t="s">
        <v>85</v>
      </c>
      <c r="J199" s="322" t="s">
        <v>100</v>
      </c>
      <c r="K199" s="289" t="s">
        <v>1535</v>
      </c>
      <c r="L199" s="90" t="s">
        <v>140</v>
      </c>
      <c r="M199" s="90">
        <v>20458</v>
      </c>
      <c r="N199" s="90">
        <v>3543</v>
      </c>
      <c r="O199" s="244">
        <v>16915</v>
      </c>
      <c r="P199" s="90"/>
      <c r="Q199" s="100"/>
      <c r="R199" s="100"/>
      <c r="S199" s="90">
        <v>2500</v>
      </c>
      <c r="T199" s="100"/>
      <c r="U199" s="90">
        <v>10000</v>
      </c>
      <c r="V199" s="90" t="s">
        <v>1536</v>
      </c>
      <c r="W199" s="90" t="s">
        <v>1537</v>
      </c>
      <c r="X199" s="90" t="s">
        <v>1538</v>
      </c>
      <c r="Y199" s="90" t="s">
        <v>1539</v>
      </c>
      <c r="Z199" s="153"/>
      <c r="AA199" s="153"/>
      <c r="AB199" s="306">
        <v>378</v>
      </c>
      <c r="AC199" s="306">
        <v>274</v>
      </c>
      <c r="AD199" s="306">
        <v>262</v>
      </c>
      <c r="AE199" s="306">
        <v>189</v>
      </c>
      <c r="AF199" s="155"/>
      <c r="AG199" s="155"/>
      <c r="AH199" s="311" t="s">
        <v>92</v>
      </c>
      <c r="AI199" s="311" t="s">
        <v>92</v>
      </c>
      <c r="AJ199" s="311" t="s">
        <v>92</v>
      </c>
      <c r="AK199" s="311" t="s">
        <v>1463</v>
      </c>
      <c r="AL199" s="158" t="s">
        <v>1464</v>
      </c>
      <c r="AM199" s="158">
        <v>845</v>
      </c>
      <c r="AN199" s="158">
        <v>911</v>
      </c>
      <c r="AO199" s="158"/>
      <c r="AP199" s="158"/>
      <c r="AQ199" s="158"/>
      <c r="AR199" s="158"/>
      <c r="AS199" s="158">
        <v>1756</v>
      </c>
      <c r="AT199" s="158">
        <v>859</v>
      </c>
      <c r="AU199" s="158">
        <v>2615</v>
      </c>
      <c r="AV199" s="158">
        <v>900</v>
      </c>
      <c r="AW199" s="158">
        <v>3515</v>
      </c>
      <c r="AX199" s="158">
        <v>822</v>
      </c>
      <c r="AY199" s="158">
        <v>4337</v>
      </c>
      <c r="AZ199" s="158">
        <v>899</v>
      </c>
      <c r="BA199" s="158">
        <v>5236</v>
      </c>
      <c r="BB199" s="158">
        <v>698</v>
      </c>
      <c r="BC199" s="158">
        <v>5934</v>
      </c>
      <c r="BD199" s="158">
        <v>801</v>
      </c>
      <c r="BE199" s="158">
        <v>6735</v>
      </c>
      <c r="BF199" s="158">
        <v>900</v>
      </c>
      <c r="BG199" s="100">
        <v>7635</v>
      </c>
      <c r="BH199" s="100">
        <v>730</v>
      </c>
      <c r="BI199" s="100">
        <v>8365</v>
      </c>
      <c r="BJ199" s="204">
        <f t="shared" si="41"/>
        <v>0.8365</v>
      </c>
      <c r="BK199" s="91" t="s">
        <v>1540</v>
      </c>
      <c r="BL199" s="111"/>
      <c r="BM199" s="244" t="s">
        <v>1466</v>
      </c>
      <c r="BN199" s="244" t="s">
        <v>1467</v>
      </c>
      <c r="BO199" s="90" t="s">
        <v>727</v>
      </c>
      <c r="BP199" s="244" t="s">
        <v>1468</v>
      </c>
      <c r="BQ199" s="90" t="s">
        <v>1541</v>
      </c>
      <c r="BR199" s="244" t="s">
        <v>1470</v>
      </c>
      <c r="BS199" s="100"/>
      <c r="BT199" s="100"/>
      <c r="BU199" s="100"/>
      <c r="BV199" s="100"/>
      <c r="BW199" s="100"/>
      <c r="BX199" s="100"/>
      <c r="BY199" s="100"/>
      <c r="BZ199" s="90" t="s">
        <v>1542</v>
      </c>
      <c r="CA199" s="100"/>
      <c r="CB199" s="244" t="s">
        <v>1466</v>
      </c>
    </row>
    <row r="200" ht="98" hidden="1" customHeight="1" spans="1:80">
      <c r="A200" s="100">
        <f t="shared" si="42"/>
        <v>178</v>
      </c>
      <c r="B200" s="91" t="s">
        <v>1543</v>
      </c>
      <c r="C200" s="102"/>
      <c r="D200" s="102"/>
      <c r="E200" s="102"/>
      <c r="F200" s="102"/>
      <c r="G200" s="90" t="s">
        <v>1457</v>
      </c>
      <c r="H200" s="90" t="s">
        <v>1457</v>
      </c>
      <c r="I200" s="90" t="s">
        <v>85</v>
      </c>
      <c r="J200" s="125" t="s">
        <v>373</v>
      </c>
      <c r="K200" s="108" t="s">
        <v>1544</v>
      </c>
      <c r="L200" s="90" t="s">
        <v>1010</v>
      </c>
      <c r="M200" s="90">
        <v>11539</v>
      </c>
      <c r="N200" s="90">
        <v>447</v>
      </c>
      <c r="O200" s="244">
        <v>11092</v>
      </c>
      <c r="P200" s="90"/>
      <c r="Q200" s="100"/>
      <c r="R200" s="100"/>
      <c r="S200" s="90">
        <v>4239</v>
      </c>
      <c r="T200" s="100"/>
      <c r="U200" s="90">
        <v>7300</v>
      </c>
      <c r="V200" s="90" t="s">
        <v>1513</v>
      </c>
      <c r="W200" s="90" t="s">
        <v>1498</v>
      </c>
      <c r="X200" s="90" t="s">
        <v>1514</v>
      </c>
      <c r="Y200" s="90" t="s">
        <v>1476</v>
      </c>
      <c r="Z200" s="153"/>
      <c r="AA200" s="153">
        <v>12</v>
      </c>
      <c r="AB200" s="249">
        <v>415.02</v>
      </c>
      <c r="AC200" s="249">
        <v>104</v>
      </c>
      <c r="AD200" s="249">
        <v>231</v>
      </c>
      <c r="AE200" s="249">
        <v>58</v>
      </c>
      <c r="AF200" s="155"/>
      <c r="AG200" s="155"/>
      <c r="AH200" s="311" t="s">
        <v>92</v>
      </c>
      <c r="AI200" s="311" t="s">
        <v>409</v>
      </c>
      <c r="AJ200" s="311" t="s">
        <v>92</v>
      </c>
      <c r="AK200" s="311" t="s">
        <v>1463</v>
      </c>
      <c r="AL200" s="158" t="s">
        <v>1464</v>
      </c>
      <c r="AM200" s="158">
        <v>613</v>
      </c>
      <c r="AN200" s="158">
        <v>694</v>
      </c>
      <c r="AO200" s="158"/>
      <c r="AP200" s="158"/>
      <c r="AQ200" s="158" t="s">
        <v>122</v>
      </c>
      <c r="AR200" s="158"/>
      <c r="AS200" s="158">
        <v>1307</v>
      </c>
      <c r="AT200" s="158">
        <v>570</v>
      </c>
      <c r="AU200" s="158">
        <v>1877</v>
      </c>
      <c r="AV200" s="158">
        <v>600</v>
      </c>
      <c r="AW200" s="158">
        <v>2477</v>
      </c>
      <c r="AX200" s="158">
        <v>628</v>
      </c>
      <c r="AY200" s="158">
        <v>3105</v>
      </c>
      <c r="AZ200" s="158">
        <v>650</v>
      </c>
      <c r="BA200" s="158">
        <v>3755</v>
      </c>
      <c r="BB200" s="158">
        <v>613</v>
      </c>
      <c r="BC200" s="158">
        <v>4368</v>
      </c>
      <c r="BD200" s="158">
        <v>557</v>
      </c>
      <c r="BE200" s="158">
        <v>4925</v>
      </c>
      <c r="BF200" s="158">
        <v>610</v>
      </c>
      <c r="BG200" s="100">
        <v>5535</v>
      </c>
      <c r="BH200" s="100">
        <v>650</v>
      </c>
      <c r="BI200" s="100">
        <v>6185</v>
      </c>
      <c r="BJ200" s="204">
        <f t="shared" si="41"/>
        <v>0.847260273972603</v>
      </c>
      <c r="BK200" s="91" t="s">
        <v>1545</v>
      </c>
      <c r="BL200" s="111"/>
      <c r="BM200" s="244" t="s">
        <v>1466</v>
      </c>
      <c r="BN200" s="244" t="s">
        <v>1467</v>
      </c>
      <c r="BO200" s="90" t="s">
        <v>727</v>
      </c>
      <c r="BP200" s="244" t="s">
        <v>1468</v>
      </c>
      <c r="BQ200" s="90" t="s">
        <v>1469</v>
      </c>
      <c r="BR200" s="244" t="s">
        <v>1470</v>
      </c>
      <c r="BS200" s="100"/>
      <c r="BT200" s="100"/>
      <c r="BU200" s="100"/>
      <c r="BV200" s="100"/>
      <c r="BW200" s="100"/>
      <c r="BX200" s="100"/>
      <c r="BY200" s="100"/>
      <c r="BZ200" s="90" t="s">
        <v>1542</v>
      </c>
      <c r="CA200" s="100"/>
      <c r="CB200" s="244" t="s">
        <v>1466</v>
      </c>
    </row>
    <row r="201" ht="84" customHeight="1" spans="1:80">
      <c r="A201" s="100">
        <v>51</v>
      </c>
      <c r="B201" s="91" t="s">
        <v>1546</v>
      </c>
      <c r="C201" s="102"/>
      <c r="D201" s="102"/>
      <c r="E201" s="102"/>
      <c r="F201" s="102"/>
      <c r="G201" s="90" t="s">
        <v>1457</v>
      </c>
      <c r="H201" s="90" t="s">
        <v>1457</v>
      </c>
      <c r="I201" s="90" t="s">
        <v>85</v>
      </c>
      <c r="J201" s="130" t="s">
        <v>251</v>
      </c>
      <c r="K201" s="109" t="s">
        <v>1547</v>
      </c>
      <c r="L201" s="90" t="s">
        <v>140</v>
      </c>
      <c r="M201" s="90">
        <v>32513</v>
      </c>
      <c r="N201" s="90">
        <v>6273</v>
      </c>
      <c r="O201" s="244">
        <v>26240</v>
      </c>
      <c r="P201" s="90"/>
      <c r="Q201" s="100"/>
      <c r="R201" s="100"/>
      <c r="S201" s="90">
        <v>1200</v>
      </c>
      <c r="T201" s="100"/>
      <c r="U201" s="90">
        <v>8000</v>
      </c>
      <c r="V201" s="90" t="s">
        <v>1548</v>
      </c>
      <c r="W201" s="90" t="s">
        <v>1549</v>
      </c>
      <c r="X201" s="90" t="s">
        <v>1550</v>
      </c>
      <c r="Y201" s="90" t="s">
        <v>1551</v>
      </c>
      <c r="Z201" s="153"/>
      <c r="AA201" s="153"/>
      <c r="AB201" s="332">
        <v>405.5</v>
      </c>
      <c r="AC201" s="332">
        <v>51</v>
      </c>
      <c r="AD201" s="332">
        <v>310</v>
      </c>
      <c r="AE201" s="332">
        <v>39</v>
      </c>
      <c r="AF201" s="155"/>
      <c r="AG201" s="155"/>
      <c r="AH201" s="311" t="s">
        <v>92</v>
      </c>
      <c r="AI201" s="311" t="s">
        <v>409</v>
      </c>
      <c r="AJ201" s="311" t="s">
        <v>92</v>
      </c>
      <c r="AK201" s="311" t="s">
        <v>1463</v>
      </c>
      <c r="AL201" s="158" t="s">
        <v>1464</v>
      </c>
      <c r="AM201" s="158">
        <v>695</v>
      </c>
      <c r="AN201" s="158">
        <v>692</v>
      </c>
      <c r="AO201" s="158"/>
      <c r="AP201" s="158"/>
      <c r="AQ201" s="158"/>
      <c r="AR201" s="158"/>
      <c r="AS201" s="158">
        <v>1387</v>
      </c>
      <c r="AT201" s="158">
        <v>628</v>
      </c>
      <c r="AU201" s="158">
        <v>2015</v>
      </c>
      <c r="AV201" s="158">
        <v>750</v>
      </c>
      <c r="AW201" s="158">
        <v>2765</v>
      </c>
      <c r="AX201" s="158">
        <v>590</v>
      </c>
      <c r="AY201" s="158">
        <v>3355</v>
      </c>
      <c r="AZ201" s="158">
        <v>680</v>
      </c>
      <c r="BA201" s="158">
        <v>4035</v>
      </c>
      <c r="BB201" s="158">
        <v>720</v>
      </c>
      <c r="BC201" s="158">
        <v>4755</v>
      </c>
      <c r="BD201" s="158">
        <v>660</v>
      </c>
      <c r="BE201" s="158">
        <v>5415</v>
      </c>
      <c r="BF201" s="158">
        <v>830</v>
      </c>
      <c r="BG201" s="100">
        <v>6245</v>
      </c>
      <c r="BH201" s="100">
        <v>684</v>
      </c>
      <c r="BI201" s="100">
        <v>6929</v>
      </c>
      <c r="BJ201" s="204">
        <f t="shared" si="41"/>
        <v>0.866125</v>
      </c>
      <c r="BK201" s="91" t="s">
        <v>1552</v>
      </c>
      <c r="BL201" s="91" t="s">
        <v>158</v>
      </c>
      <c r="BM201" s="244" t="s">
        <v>1466</v>
      </c>
      <c r="BN201" s="244" t="s">
        <v>1467</v>
      </c>
      <c r="BO201" s="90" t="s">
        <v>727</v>
      </c>
      <c r="BP201" s="244" t="s">
        <v>1468</v>
      </c>
      <c r="BQ201" s="90" t="s">
        <v>1509</v>
      </c>
      <c r="BR201" s="244" t="s">
        <v>1470</v>
      </c>
      <c r="BS201" s="100"/>
      <c r="BT201" s="100"/>
      <c r="BU201" s="100"/>
      <c r="BV201" s="100"/>
      <c r="BW201" s="100"/>
      <c r="BX201" s="100"/>
      <c r="BY201" s="100"/>
      <c r="BZ201" s="90" t="s">
        <v>1553</v>
      </c>
      <c r="CA201" s="100"/>
      <c r="CB201" s="244" t="s">
        <v>1466</v>
      </c>
    </row>
    <row r="202" ht="89" hidden="1" customHeight="1" spans="1:80">
      <c r="A202" s="100">
        <f t="shared" si="42"/>
        <v>180</v>
      </c>
      <c r="B202" s="91" t="s">
        <v>1554</v>
      </c>
      <c r="C202" s="102"/>
      <c r="D202" s="102"/>
      <c r="E202" s="102"/>
      <c r="F202" s="102"/>
      <c r="G202" s="90" t="s">
        <v>1457</v>
      </c>
      <c r="H202" s="90" t="s">
        <v>1457</v>
      </c>
      <c r="I202" s="90" t="s">
        <v>85</v>
      </c>
      <c r="J202" s="130" t="s">
        <v>1555</v>
      </c>
      <c r="K202" s="109" t="s">
        <v>1556</v>
      </c>
      <c r="L202" s="130" t="s">
        <v>88</v>
      </c>
      <c r="M202" s="130">
        <v>76907</v>
      </c>
      <c r="N202" s="90"/>
      <c r="O202" s="244">
        <v>76907</v>
      </c>
      <c r="P202" s="90"/>
      <c r="Q202" s="100"/>
      <c r="R202" s="100"/>
      <c r="S202" s="90">
        <v>10000</v>
      </c>
      <c r="T202" s="100"/>
      <c r="U202" s="90">
        <v>15000</v>
      </c>
      <c r="V202" s="90" t="s">
        <v>1557</v>
      </c>
      <c r="W202" s="90" t="s">
        <v>1558</v>
      </c>
      <c r="X202" s="90" t="s">
        <v>1559</v>
      </c>
      <c r="Y202" s="90" t="s">
        <v>1560</v>
      </c>
      <c r="Z202" s="153"/>
      <c r="AA202" s="153"/>
      <c r="AB202" s="305">
        <v>124</v>
      </c>
      <c r="AC202" s="305">
        <v>76</v>
      </c>
      <c r="AD202" s="305">
        <v>7</v>
      </c>
      <c r="AE202" s="305">
        <v>5</v>
      </c>
      <c r="AF202" s="155"/>
      <c r="AG202" s="155"/>
      <c r="AH202" s="311" t="s">
        <v>92</v>
      </c>
      <c r="AI202" s="311" t="s">
        <v>92</v>
      </c>
      <c r="AJ202" s="311" t="s">
        <v>92</v>
      </c>
      <c r="AK202" s="311" t="s">
        <v>1463</v>
      </c>
      <c r="AL202" s="158" t="s">
        <v>1464</v>
      </c>
      <c r="AM202" s="158">
        <v>1355</v>
      </c>
      <c r="AN202" s="158">
        <v>1320</v>
      </c>
      <c r="AO202" s="158"/>
      <c r="AP202" s="158"/>
      <c r="AQ202" s="158"/>
      <c r="AR202" s="158"/>
      <c r="AS202" s="158">
        <v>2675</v>
      </c>
      <c r="AT202" s="158">
        <v>1257</v>
      </c>
      <c r="AU202" s="158">
        <v>3932</v>
      </c>
      <c r="AV202" s="158">
        <v>1200</v>
      </c>
      <c r="AW202" s="158">
        <v>5132</v>
      </c>
      <c r="AX202" s="158">
        <v>1178</v>
      </c>
      <c r="AY202" s="158">
        <v>6310</v>
      </c>
      <c r="AZ202" s="158">
        <v>1269</v>
      </c>
      <c r="BA202" s="158">
        <v>7579</v>
      </c>
      <c r="BB202" s="158">
        <v>1346</v>
      </c>
      <c r="BC202" s="158">
        <v>8925</v>
      </c>
      <c r="BD202" s="158">
        <v>1350</v>
      </c>
      <c r="BE202" s="158">
        <v>10275</v>
      </c>
      <c r="BF202" s="158">
        <v>1475</v>
      </c>
      <c r="BG202" s="100">
        <v>11750</v>
      </c>
      <c r="BH202" s="100">
        <v>873</v>
      </c>
      <c r="BI202" s="100">
        <v>12623</v>
      </c>
      <c r="BJ202" s="204">
        <f t="shared" si="41"/>
        <v>0.841533333333333</v>
      </c>
      <c r="BK202" s="91" t="s">
        <v>1561</v>
      </c>
      <c r="BL202" s="111"/>
      <c r="BM202" s="244" t="s">
        <v>1466</v>
      </c>
      <c r="BN202" s="244" t="s">
        <v>1467</v>
      </c>
      <c r="BO202" s="90" t="s">
        <v>727</v>
      </c>
      <c r="BP202" s="244" t="s">
        <v>1468</v>
      </c>
      <c r="BQ202" s="90" t="s">
        <v>1469</v>
      </c>
      <c r="BR202" s="244" t="s">
        <v>1470</v>
      </c>
      <c r="BS202" s="100"/>
      <c r="BT202" s="100"/>
      <c r="BU202" s="100"/>
      <c r="BV202" s="100"/>
      <c r="BW202" s="100"/>
      <c r="BX202" s="100"/>
      <c r="BY202" s="100"/>
      <c r="BZ202" s="90" t="s">
        <v>1533</v>
      </c>
      <c r="CA202" s="100"/>
      <c r="CB202" s="244" t="s">
        <v>1466</v>
      </c>
    </row>
    <row r="203" ht="86" hidden="1" customHeight="1" spans="1:80">
      <c r="A203" s="100">
        <f t="shared" si="42"/>
        <v>181</v>
      </c>
      <c r="B203" s="91" t="s">
        <v>1562</v>
      </c>
      <c r="C203" s="102"/>
      <c r="D203" s="102"/>
      <c r="E203" s="102"/>
      <c r="F203" s="102"/>
      <c r="G203" s="90" t="s">
        <v>1457</v>
      </c>
      <c r="H203" s="90" t="s">
        <v>1457</v>
      </c>
      <c r="I203" s="90" t="s">
        <v>85</v>
      </c>
      <c r="J203" s="126" t="s">
        <v>176</v>
      </c>
      <c r="K203" s="289" t="s">
        <v>1563</v>
      </c>
      <c r="L203" s="90" t="s">
        <v>140</v>
      </c>
      <c r="M203" s="90">
        <v>6101</v>
      </c>
      <c r="N203" s="90"/>
      <c r="O203" s="244">
        <v>6101</v>
      </c>
      <c r="P203" s="90"/>
      <c r="Q203" s="100"/>
      <c r="R203" s="100"/>
      <c r="S203" s="90">
        <v>500</v>
      </c>
      <c r="T203" s="100"/>
      <c r="U203" s="90">
        <v>3000</v>
      </c>
      <c r="V203" s="90" t="s">
        <v>1564</v>
      </c>
      <c r="W203" s="245" t="s">
        <v>1565</v>
      </c>
      <c r="X203" s="245" t="s">
        <v>1566</v>
      </c>
      <c r="Y203" s="90" t="s">
        <v>1567</v>
      </c>
      <c r="Z203" s="153"/>
      <c r="AA203" s="153"/>
      <c r="AB203" s="306">
        <v>66.36</v>
      </c>
      <c r="AC203" s="306">
        <v>40</v>
      </c>
      <c r="AD203" s="154"/>
      <c r="AE203" s="154"/>
      <c r="AF203" s="155"/>
      <c r="AG203" s="155"/>
      <c r="AH203" s="311" t="s">
        <v>92</v>
      </c>
      <c r="AI203" s="311" t="s">
        <v>92</v>
      </c>
      <c r="AJ203" s="311" t="s">
        <v>92</v>
      </c>
      <c r="AK203" s="311" t="s">
        <v>1463</v>
      </c>
      <c r="AL203" s="158" t="s">
        <v>1464</v>
      </c>
      <c r="AM203" s="158">
        <v>259</v>
      </c>
      <c r="AN203" s="158">
        <v>41</v>
      </c>
      <c r="AO203" s="158"/>
      <c r="AP203" s="158"/>
      <c r="AQ203" s="158"/>
      <c r="AR203" s="158"/>
      <c r="AS203" s="158">
        <v>300</v>
      </c>
      <c r="AT203" s="158">
        <v>210</v>
      </c>
      <c r="AU203" s="158">
        <v>510</v>
      </c>
      <c r="AV203" s="158">
        <v>315</v>
      </c>
      <c r="AW203" s="158">
        <v>825</v>
      </c>
      <c r="AX203" s="158">
        <v>25</v>
      </c>
      <c r="AY203" s="158">
        <v>850</v>
      </c>
      <c r="AZ203" s="158">
        <v>100</v>
      </c>
      <c r="BA203" s="158">
        <v>950</v>
      </c>
      <c r="BB203" s="158">
        <v>396</v>
      </c>
      <c r="BC203" s="158">
        <v>1346</v>
      </c>
      <c r="BD203" s="158">
        <v>681</v>
      </c>
      <c r="BE203" s="158">
        <v>2027</v>
      </c>
      <c r="BF203" s="158">
        <v>279</v>
      </c>
      <c r="BG203" s="100">
        <v>2306</v>
      </c>
      <c r="BH203" s="100">
        <v>244</v>
      </c>
      <c r="BI203" s="100">
        <v>2550</v>
      </c>
      <c r="BJ203" s="204">
        <f t="shared" si="41"/>
        <v>0.85</v>
      </c>
      <c r="BK203" s="319" t="s">
        <v>1568</v>
      </c>
      <c r="BL203" s="91"/>
      <c r="BM203" s="244" t="s">
        <v>1466</v>
      </c>
      <c r="BN203" s="244" t="s">
        <v>1467</v>
      </c>
      <c r="BO203" s="90" t="s">
        <v>727</v>
      </c>
      <c r="BP203" s="244" t="s">
        <v>1468</v>
      </c>
      <c r="BQ203" s="90" t="s">
        <v>1493</v>
      </c>
      <c r="BR203" s="244" t="s">
        <v>1470</v>
      </c>
      <c r="BS203" s="100"/>
      <c r="BT203" s="100"/>
      <c r="BU203" s="100"/>
      <c r="BV203" s="100"/>
      <c r="BW203" s="100"/>
      <c r="BX203" s="100"/>
      <c r="BY203" s="100"/>
      <c r="BZ203" s="90" t="s">
        <v>1501</v>
      </c>
      <c r="CA203" s="100"/>
      <c r="CB203" s="244" t="s">
        <v>1466</v>
      </c>
    </row>
    <row r="204" s="70" customFormat="1" ht="73" hidden="1" customHeight="1" spans="1:260">
      <c r="A204" s="100">
        <f t="shared" si="42"/>
        <v>182</v>
      </c>
      <c r="B204" s="91" t="s">
        <v>1569</v>
      </c>
      <c r="C204" s="102"/>
      <c r="D204" s="102"/>
      <c r="E204" s="102"/>
      <c r="F204" s="102"/>
      <c r="G204" s="90" t="s">
        <v>1457</v>
      </c>
      <c r="H204" s="90" t="s">
        <v>1457</v>
      </c>
      <c r="I204" s="90" t="s">
        <v>85</v>
      </c>
      <c r="J204" s="130" t="s">
        <v>176</v>
      </c>
      <c r="K204" s="109" t="s">
        <v>1570</v>
      </c>
      <c r="L204" s="130" t="s">
        <v>88</v>
      </c>
      <c r="M204" s="130">
        <v>26447</v>
      </c>
      <c r="N204" s="130">
        <v>1867</v>
      </c>
      <c r="O204" s="130">
        <v>24580</v>
      </c>
      <c r="P204" s="90"/>
      <c r="Q204" s="100"/>
      <c r="R204" s="100"/>
      <c r="S204" s="90">
        <v>800</v>
      </c>
      <c r="T204" s="100"/>
      <c r="U204" s="90">
        <v>8500</v>
      </c>
      <c r="V204" s="90" t="s">
        <v>1571</v>
      </c>
      <c r="W204" s="90" t="s">
        <v>1572</v>
      </c>
      <c r="X204" s="90" t="s">
        <v>1573</v>
      </c>
      <c r="Y204" s="90" t="s">
        <v>1574</v>
      </c>
      <c r="Z204" s="153"/>
      <c r="AA204" s="153"/>
      <c r="AB204" s="306">
        <v>514</v>
      </c>
      <c r="AC204" s="306">
        <v>308.4</v>
      </c>
      <c r="AD204" s="306">
        <v>155</v>
      </c>
      <c r="AE204" s="306">
        <v>93</v>
      </c>
      <c r="AF204" s="155"/>
      <c r="AG204" s="155"/>
      <c r="AH204" s="311" t="s">
        <v>92</v>
      </c>
      <c r="AI204" s="311" t="s">
        <v>92</v>
      </c>
      <c r="AJ204" s="311" t="s">
        <v>92</v>
      </c>
      <c r="AK204" s="311" t="s">
        <v>1463</v>
      </c>
      <c r="AL204" s="158" t="s">
        <v>1464</v>
      </c>
      <c r="AM204" s="158">
        <v>728</v>
      </c>
      <c r="AN204" s="158">
        <v>50</v>
      </c>
      <c r="AO204" s="158"/>
      <c r="AP204" s="158"/>
      <c r="AQ204" s="158"/>
      <c r="AR204" s="158"/>
      <c r="AS204" s="158">
        <v>778</v>
      </c>
      <c r="AT204" s="158">
        <v>1377</v>
      </c>
      <c r="AU204" s="158">
        <v>2155</v>
      </c>
      <c r="AV204" s="158">
        <v>717</v>
      </c>
      <c r="AW204" s="158">
        <v>2872</v>
      </c>
      <c r="AX204" s="158">
        <v>763</v>
      </c>
      <c r="AY204" s="158">
        <v>3635</v>
      </c>
      <c r="AZ204" s="158">
        <v>699</v>
      </c>
      <c r="BA204" s="158">
        <v>4334</v>
      </c>
      <c r="BB204" s="158">
        <v>700</v>
      </c>
      <c r="BC204" s="158">
        <v>5034</v>
      </c>
      <c r="BD204" s="158">
        <v>654</v>
      </c>
      <c r="BE204" s="158">
        <v>5688</v>
      </c>
      <c r="BF204" s="158">
        <v>861</v>
      </c>
      <c r="BG204" s="100">
        <v>6549</v>
      </c>
      <c r="BH204" s="100">
        <v>634</v>
      </c>
      <c r="BI204" s="100">
        <v>7183</v>
      </c>
      <c r="BJ204" s="204">
        <f t="shared" si="41"/>
        <v>0.845058823529412</v>
      </c>
      <c r="BK204" s="319" t="s">
        <v>1575</v>
      </c>
      <c r="BL204" s="91"/>
      <c r="BM204" s="244" t="s">
        <v>1466</v>
      </c>
      <c r="BN204" s="244" t="s">
        <v>1467</v>
      </c>
      <c r="BO204" s="90" t="s">
        <v>727</v>
      </c>
      <c r="BP204" s="244" t="s">
        <v>1468</v>
      </c>
      <c r="BQ204" s="90" t="s">
        <v>1493</v>
      </c>
      <c r="BR204" s="244" t="s">
        <v>1470</v>
      </c>
      <c r="BS204" s="100"/>
      <c r="BT204" s="100"/>
      <c r="BU204" s="100"/>
      <c r="BV204" s="100"/>
      <c r="BW204" s="100"/>
      <c r="BX204" s="100"/>
      <c r="BY204" s="100"/>
      <c r="BZ204" s="90" t="s">
        <v>1542</v>
      </c>
      <c r="CA204" s="100"/>
      <c r="CB204" s="100" t="s">
        <v>1466</v>
      </c>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c r="HN204" s="72"/>
      <c r="HO204" s="72"/>
      <c r="HP204" s="72"/>
      <c r="HQ204" s="72"/>
      <c r="HR204" s="72"/>
      <c r="HS204" s="72"/>
      <c r="HT204" s="72"/>
      <c r="HU204" s="72"/>
      <c r="HV204" s="72"/>
      <c r="HW204" s="72"/>
      <c r="HX204" s="72"/>
      <c r="HY204" s="72"/>
      <c r="HZ204" s="72"/>
      <c r="IA204" s="72"/>
      <c r="IB204" s="72"/>
      <c r="IC204" s="72"/>
      <c r="ID204" s="72"/>
      <c r="IE204" s="72"/>
      <c r="IF204" s="72"/>
      <c r="IG204" s="72"/>
      <c r="IH204" s="72"/>
      <c r="II204" s="72"/>
      <c r="IJ204" s="72"/>
      <c r="IK204" s="72"/>
      <c r="IL204" s="72"/>
      <c r="IM204" s="72"/>
      <c r="IN204" s="72"/>
      <c r="IO204" s="72"/>
      <c r="IP204" s="72"/>
      <c r="IQ204" s="72"/>
      <c r="IR204" s="72"/>
      <c r="IS204" s="72"/>
      <c r="IT204" s="72"/>
      <c r="IU204" s="72"/>
      <c r="IV204" s="72"/>
      <c r="IW204" s="72"/>
      <c r="IX204" s="72"/>
      <c r="IY204" s="72"/>
      <c r="IZ204" s="72"/>
    </row>
    <row r="205" s="70" customFormat="1" ht="80" hidden="1" customHeight="1" spans="1:260">
      <c r="A205" s="100">
        <f t="shared" si="42"/>
        <v>183</v>
      </c>
      <c r="B205" s="91" t="s">
        <v>1576</v>
      </c>
      <c r="C205" s="102"/>
      <c r="D205" s="102"/>
      <c r="E205" s="102"/>
      <c r="F205" s="102"/>
      <c r="G205" s="90" t="s">
        <v>1457</v>
      </c>
      <c r="H205" s="90" t="s">
        <v>1457</v>
      </c>
      <c r="I205" s="90" t="s">
        <v>85</v>
      </c>
      <c r="J205" s="90" t="s">
        <v>1288</v>
      </c>
      <c r="K205" s="91" t="s">
        <v>1577</v>
      </c>
      <c r="L205" s="90" t="s">
        <v>140</v>
      </c>
      <c r="M205" s="90">
        <v>15000</v>
      </c>
      <c r="N205" s="90"/>
      <c r="O205" s="244">
        <v>15000</v>
      </c>
      <c r="P205" s="90"/>
      <c r="Q205" s="100"/>
      <c r="R205" s="100"/>
      <c r="S205" s="90">
        <v>2000</v>
      </c>
      <c r="T205" s="100"/>
      <c r="U205" s="90">
        <v>9000</v>
      </c>
      <c r="V205" s="90" t="s">
        <v>1578</v>
      </c>
      <c r="W205" s="90" t="s">
        <v>1579</v>
      </c>
      <c r="X205" s="90" t="s">
        <v>1580</v>
      </c>
      <c r="Y205" s="90" t="s">
        <v>1581</v>
      </c>
      <c r="Z205" s="153"/>
      <c r="AA205" s="153"/>
      <c r="AB205" s="154"/>
      <c r="AC205" s="154"/>
      <c r="AD205" s="154"/>
      <c r="AE205" s="154"/>
      <c r="AF205" s="155"/>
      <c r="AG205" s="155"/>
      <c r="AH205" s="311" t="s">
        <v>92</v>
      </c>
      <c r="AI205" s="311" t="s">
        <v>92</v>
      </c>
      <c r="AJ205" s="311" t="s">
        <v>92</v>
      </c>
      <c r="AK205" s="311" t="s">
        <v>1582</v>
      </c>
      <c r="AL205" s="158" t="s">
        <v>1464</v>
      </c>
      <c r="AM205" s="158">
        <v>785</v>
      </c>
      <c r="AN205" s="158">
        <v>810</v>
      </c>
      <c r="AO205" s="158"/>
      <c r="AP205" s="158"/>
      <c r="AQ205" s="158"/>
      <c r="AR205" s="158"/>
      <c r="AS205" s="158">
        <v>1595</v>
      </c>
      <c r="AT205" s="158">
        <v>984</v>
      </c>
      <c r="AU205" s="158">
        <v>2579</v>
      </c>
      <c r="AV205" s="158">
        <v>486</v>
      </c>
      <c r="AW205" s="158">
        <v>3065</v>
      </c>
      <c r="AX205" s="158">
        <v>790</v>
      </c>
      <c r="AY205" s="158">
        <v>3855</v>
      </c>
      <c r="AZ205" s="158">
        <v>666</v>
      </c>
      <c r="BA205" s="158">
        <v>4521</v>
      </c>
      <c r="BB205" s="158">
        <v>848</v>
      </c>
      <c r="BC205" s="158">
        <v>5369</v>
      </c>
      <c r="BD205" s="158">
        <v>807</v>
      </c>
      <c r="BE205" s="158">
        <v>6176</v>
      </c>
      <c r="BF205" s="158">
        <v>679</v>
      </c>
      <c r="BG205" s="100">
        <v>6855</v>
      </c>
      <c r="BH205" s="100">
        <v>724</v>
      </c>
      <c r="BI205" s="100">
        <v>7579</v>
      </c>
      <c r="BJ205" s="204">
        <f t="shared" si="41"/>
        <v>0.842111111111111</v>
      </c>
      <c r="BK205" s="205" t="s">
        <v>1583</v>
      </c>
      <c r="BL205" s="111"/>
      <c r="BM205" s="244" t="s">
        <v>1466</v>
      </c>
      <c r="BN205" s="244" t="s">
        <v>1467</v>
      </c>
      <c r="BO205" s="90" t="s">
        <v>727</v>
      </c>
      <c r="BP205" s="244" t="s">
        <v>1468</v>
      </c>
      <c r="BQ205" s="90" t="s">
        <v>1584</v>
      </c>
      <c r="BR205" s="244" t="s">
        <v>1470</v>
      </c>
      <c r="BS205" s="100"/>
      <c r="BT205" s="100"/>
      <c r="BU205" s="100"/>
      <c r="BV205" s="100"/>
      <c r="BW205" s="100"/>
      <c r="BX205" s="100"/>
      <c r="BY205" s="100"/>
      <c r="BZ205" s="90"/>
      <c r="CA205" s="100"/>
      <c r="CB205" s="100" t="s">
        <v>1466</v>
      </c>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c r="HN205" s="72"/>
      <c r="HO205" s="72"/>
      <c r="HP205" s="72"/>
      <c r="HQ205" s="72"/>
      <c r="HR205" s="72"/>
      <c r="HS205" s="72"/>
      <c r="HT205" s="72"/>
      <c r="HU205" s="72"/>
      <c r="HV205" s="72"/>
      <c r="HW205" s="72"/>
      <c r="HX205" s="72"/>
      <c r="HY205" s="72"/>
      <c r="HZ205" s="72"/>
      <c r="IA205" s="72"/>
      <c r="IB205" s="72"/>
      <c r="IC205" s="72"/>
      <c r="ID205" s="72"/>
      <c r="IE205" s="72"/>
      <c r="IF205" s="72"/>
      <c r="IG205" s="72"/>
      <c r="IH205" s="72"/>
      <c r="II205" s="72"/>
      <c r="IJ205" s="72"/>
      <c r="IK205" s="72"/>
      <c r="IL205" s="72"/>
      <c r="IM205" s="72"/>
      <c r="IN205" s="72"/>
      <c r="IO205" s="72"/>
      <c r="IP205" s="72"/>
      <c r="IQ205" s="72"/>
      <c r="IR205" s="72"/>
      <c r="IS205" s="72"/>
      <c r="IT205" s="72"/>
      <c r="IU205" s="72"/>
      <c r="IV205" s="72"/>
      <c r="IW205" s="72"/>
      <c r="IX205" s="72"/>
      <c r="IY205" s="72"/>
      <c r="IZ205" s="72"/>
    </row>
    <row r="206" s="70" customFormat="1" ht="82" customHeight="1" spans="1:260">
      <c r="A206" s="100">
        <v>52</v>
      </c>
      <c r="B206" s="91" t="s">
        <v>1585</v>
      </c>
      <c r="C206" s="102"/>
      <c r="D206" s="102"/>
      <c r="E206" s="102"/>
      <c r="F206" s="102"/>
      <c r="G206" s="90" t="s">
        <v>1457</v>
      </c>
      <c r="H206" s="90" t="s">
        <v>1457</v>
      </c>
      <c r="I206" s="90" t="s">
        <v>85</v>
      </c>
      <c r="J206" s="90" t="s">
        <v>1263</v>
      </c>
      <c r="K206" s="91" t="s">
        <v>1586</v>
      </c>
      <c r="L206" s="90" t="s">
        <v>140</v>
      </c>
      <c r="M206" s="90">
        <v>20000</v>
      </c>
      <c r="N206" s="90"/>
      <c r="O206" s="244">
        <v>20000</v>
      </c>
      <c r="P206" s="90"/>
      <c r="Q206" s="100"/>
      <c r="R206" s="100"/>
      <c r="S206" s="90">
        <v>1000</v>
      </c>
      <c r="T206" s="100"/>
      <c r="U206" s="90">
        <v>12000</v>
      </c>
      <c r="V206" s="90" t="s">
        <v>1578</v>
      </c>
      <c r="W206" s="90" t="s">
        <v>1579</v>
      </c>
      <c r="X206" s="90" t="s">
        <v>1580</v>
      </c>
      <c r="Y206" s="90" t="s">
        <v>1581</v>
      </c>
      <c r="Z206" s="153"/>
      <c r="AA206" s="153"/>
      <c r="AB206" s="154"/>
      <c r="AC206" s="154"/>
      <c r="AD206" s="154"/>
      <c r="AE206" s="154"/>
      <c r="AF206" s="155"/>
      <c r="AG206" s="155"/>
      <c r="AH206" s="311" t="s">
        <v>92</v>
      </c>
      <c r="AI206" s="311" t="s">
        <v>409</v>
      </c>
      <c r="AJ206" s="311" t="s">
        <v>409</v>
      </c>
      <c r="AK206" s="311" t="s">
        <v>1463</v>
      </c>
      <c r="AL206" s="158" t="s">
        <v>1464</v>
      </c>
      <c r="AM206" s="158">
        <v>1031</v>
      </c>
      <c r="AN206" s="158">
        <v>984</v>
      </c>
      <c r="AO206" s="158"/>
      <c r="AP206" s="158"/>
      <c r="AQ206" s="158"/>
      <c r="AR206" s="158"/>
      <c r="AS206" s="158">
        <v>2015</v>
      </c>
      <c r="AT206" s="158">
        <v>1012</v>
      </c>
      <c r="AU206" s="158">
        <v>3027</v>
      </c>
      <c r="AV206" s="158">
        <v>978</v>
      </c>
      <c r="AW206" s="158">
        <v>4005</v>
      </c>
      <c r="AX206" s="158">
        <v>1120</v>
      </c>
      <c r="AY206" s="158">
        <v>5125</v>
      </c>
      <c r="AZ206" s="158">
        <v>1009</v>
      </c>
      <c r="BA206" s="158">
        <v>6134</v>
      </c>
      <c r="BB206" s="158">
        <v>1089</v>
      </c>
      <c r="BC206" s="158">
        <v>7223</v>
      </c>
      <c r="BD206" s="158">
        <v>796</v>
      </c>
      <c r="BE206" s="158">
        <v>8019</v>
      </c>
      <c r="BF206" s="158">
        <v>996</v>
      </c>
      <c r="BG206" s="100">
        <v>9015</v>
      </c>
      <c r="BH206" s="100">
        <v>135</v>
      </c>
      <c r="BI206" s="100">
        <v>9150</v>
      </c>
      <c r="BJ206" s="204">
        <f t="shared" si="41"/>
        <v>0.7625</v>
      </c>
      <c r="BK206" s="319" t="s">
        <v>1587</v>
      </c>
      <c r="BL206" s="91" t="s">
        <v>1588</v>
      </c>
      <c r="BM206" s="244" t="s">
        <v>1466</v>
      </c>
      <c r="BN206" s="244" t="s">
        <v>1467</v>
      </c>
      <c r="BO206" s="90" t="s">
        <v>727</v>
      </c>
      <c r="BP206" s="244" t="s">
        <v>1468</v>
      </c>
      <c r="BQ206" s="90" t="s">
        <v>1584</v>
      </c>
      <c r="BR206" s="244" t="s">
        <v>1470</v>
      </c>
      <c r="BS206" s="100"/>
      <c r="BT206" s="100"/>
      <c r="BU206" s="100"/>
      <c r="BV206" s="100"/>
      <c r="BW206" s="100"/>
      <c r="BX206" s="100"/>
      <c r="BY206" s="100"/>
      <c r="BZ206" s="90" t="s">
        <v>1542</v>
      </c>
      <c r="CA206" s="100"/>
      <c r="CB206" s="100" t="s">
        <v>1466</v>
      </c>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c r="HN206" s="72"/>
      <c r="HO206" s="72"/>
      <c r="HP206" s="72"/>
      <c r="HQ206" s="72"/>
      <c r="HR206" s="72"/>
      <c r="HS206" s="72"/>
      <c r="HT206" s="72"/>
      <c r="HU206" s="72"/>
      <c r="HV206" s="72"/>
      <c r="HW206" s="72"/>
      <c r="HX206" s="72"/>
      <c r="HY206" s="72"/>
      <c r="HZ206" s="72"/>
      <c r="IA206" s="72"/>
      <c r="IB206" s="72"/>
      <c r="IC206" s="72"/>
      <c r="ID206" s="72"/>
      <c r="IE206" s="72"/>
      <c r="IF206" s="72"/>
      <c r="IG206" s="72"/>
      <c r="IH206" s="72"/>
      <c r="II206" s="72"/>
      <c r="IJ206" s="72"/>
      <c r="IK206" s="72"/>
      <c r="IL206" s="72"/>
      <c r="IM206" s="72"/>
      <c r="IN206" s="72"/>
      <c r="IO206" s="72"/>
      <c r="IP206" s="72"/>
      <c r="IQ206" s="72"/>
      <c r="IR206" s="72"/>
      <c r="IS206" s="72"/>
      <c r="IT206" s="72"/>
      <c r="IU206" s="72"/>
      <c r="IV206" s="72"/>
      <c r="IW206" s="72"/>
      <c r="IX206" s="72"/>
      <c r="IY206" s="72"/>
      <c r="IZ206" s="72"/>
    </row>
    <row r="207" s="68" customFormat="1" ht="41" hidden="1" customHeight="1" spans="1:260">
      <c r="A207" s="97" t="s">
        <v>1589</v>
      </c>
      <c r="B207" s="98"/>
      <c r="C207" s="99"/>
      <c r="D207" s="99"/>
      <c r="E207" s="99"/>
      <c r="F207" s="99"/>
      <c r="G207" s="98"/>
      <c r="H207" s="99"/>
      <c r="I207" s="99"/>
      <c r="J207" s="119"/>
      <c r="K207" s="120"/>
      <c r="L207" s="121"/>
      <c r="M207" s="121">
        <f>SUM(M208:M222)</f>
        <v>179240</v>
      </c>
      <c r="N207" s="121">
        <f t="shared" ref="N207:BI207" si="43">SUM(N208:N222)</f>
        <v>21049</v>
      </c>
      <c r="O207" s="121">
        <f t="shared" si="43"/>
        <v>150410.5</v>
      </c>
      <c r="P207" s="121">
        <f t="shared" si="43"/>
        <v>6000</v>
      </c>
      <c r="Q207" s="121">
        <f t="shared" si="43"/>
        <v>0</v>
      </c>
      <c r="R207" s="121">
        <f t="shared" si="43"/>
        <v>0</v>
      </c>
      <c r="S207" s="121">
        <f t="shared" si="43"/>
        <v>4845</v>
      </c>
      <c r="T207" s="121">
        <f t="shared" si="43"/>
        <v>0</v>
      </c>
      <c r="U207" s="121">
        <f t="shared" si="43"/>
        <v>32015</v>
      </c>
      <c r="V207" s="121">
        <f t="shared" si="43"/>
        <v>0</v>
      </c>
      <c r="W207" s="121">
        <f t="shared" si="43"/>
        <v>0</v>
      </c>
      <c r="X207" s="121">
        <f t="shared" si="43"/>
        <v>0</v>
      </c>
      <c r="Y207" s="121">
        <f t="shared" si="43"/>
        <v>0</v>
      </c>
      <c r="Z207" s="121">
        <f t="shared" si="43"/>
        <v>103</v>
      </c>
      <c r="AA207" s="121">
        <f t="shared" si="43"/>
        <v>75</v>
      </c>
      <c r="AB207" s="121">
        <f t="shared" si="43"/>
        <v>3128.9</v>
      </c>
      <c r="AC207" s="121">
        <f t="shared" si="43"/>
        <v>2310.4</v>
      </c>
      <c r="AD207" s="121">
        <f t="shared" si="43"/>
        <v>1803.6</v>
      </c>
      <c r="AE207" s="121">
        <f t="shared" si="43"/>
        <v>569.2</v>
      </c>
      <c r="AF207" s="121">
        <f t="shared" si="43"/>
        <v>0</v>
      </c>
      <c r="AG207" s="121">
        <f t="shared" si="43"/>
        <v>0</v>
      </c>
      <c r="AH207" s="121">
        <f t="shared" si="43"/>
        <v>0</v>
      </c>
      <c r="AI207" s="121">
        <f t="shared" si="43"/>
        <v>0</v>
      </c>
      <c r="AJ207" s="121">
        <f t="shared" si="43"/>
        <v>0</v>
      </c>
      <c r="AK207" s="121">
        <f t="shared" si="43"/>
        <v>0</v>
      </c>
      <c r="AL207" s="121">
        <f t="shared" si="43"/>
        <v>0</v>
      </c>
      <c r="AM207" s="121">
        <f t="shared" si="43"/>
        <v>7505</v>
      </c>
      <c r="AN207" s="121">
        <f t="shared" si="43"/>
        <v>1305</v>
      </c>
      <c r="AO207" s="121">
        <f t="shared" si="43"/>
        <v>0</v>
      </c>
      <c r="AP207" s="121">
        <f t="shared" si="43"/>
        <v>0</v>
      </c>
      <c r="AQ207" s="121">
        <f t="shared" si="43"/>
        <v>0</v>
      </c>
      <c r="AR207" s="121">
        <f t="shared" si="43"/>
        <v>0</v>
      </c>
      <c r="AS207" s="121">
        <f t="shared" si="43"/>
        <v>8810</v>
      </c>
      <c r="AT207" s="121">
        <f t="shared" si="43"/>
        <v>1895</v>
      </c>
      <c r="AU207" s="121">
        <f t="shared" si="43"/>
        <v>10705</v>
      </c>
      <c r="AV207" s="121">
        <f t="shared" si="43"/>
        <v>2691</v>
      </c>
      <c r="AW207" s="121">
        <f t="shared" si="43"/>
        <v>13396</v>
      </c>
      <c r="AX207" s="121">
        <f t="shared" si="43"/>
        <v>2616</v>
      </c>
      <c r="AY207" s="121">
        <f t="shared" si="43"/>
        <v>16012</v>
      </c>
      <c r="AZ207" s="121">
        <f t="shared" si="43"/>
        <v>1652</v>
      </c>
      <c r="BA207" s="121">
        <f t="shared" si="43"/>
        <v>17664</v>
      </c>
      <c r="BB207" s="121">
        <f t="shared" si="43"/>
        <v>1503</v>
      </c>
      <c r="BC207" s="121">
        <f t="shared" si="43"/>
        <v>19227</v>
      </c>
      <c r="BD207" s="121">
        <f t="shared" si="43"/>
        <v>1336</v>
      </c>
      <c r="BE207" s="121">
        <f t="shared" si="43"/>
        <v>20563</v>
      </c>
      <c r="BF207" s="121">
        <f t="shared" si="43"/>
        <v>1676</v>
      </c>
      <c r="BG207" s="121">
        <f t="shared" si="43"/>
        <v>22239</v>
      </c>
      <c r="BH207" s="121">
        <f t="shared" si="43"/>
        <v>1397</v>
      </c>
      <c r="BI207" s="121">
        <f t="shared" si="43"/>
        <v>23636</v>
      </c>
      <c r="BJ207" s="200">
        <f t="shared" si="41"/>
        <v>0.738278931750742</v>
      </c>
      <c r="BK207" s="120"/>
      <c r="BL207" s="120"/>
      <c r="BM207" s="121"/>
      <c r="BN207" s="121"/>
      <c r="BO207" s="121"/>
      <c r="BP207" s="121"/>
      <c r="BQ207" s="121"/>
      <c r="BR207" s="121"/>
      <c r="BS207" s="121"/>
      <c r="BT207" s="121"/>
      <c r="BU207" s="121"/>
      <c r="BV207" s="121"/>
      <c r="BW207" s="121"/>
      <c r="BX207" s="121"/>
      <c r="BY207" s="121"/>
      <c r="BZ207" s="121"/>
      <c r="CA207" s="121"/>
      <c r="CB207" s="121"/>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c r="HN207" s="72"/>
      <c r="HO207" s="72"/>
      <c r="HP207" s="72"/>
      <c r="HQ207" s="72"/>
      <c r="HR207" s="72"/>
      <c r="HS207" s="72"/>
      <c r="HT207" s="72"/>
      <c r="HU207" s="72"/>
      <c r="HV207" s="72"/>
      <c r="HW207" s="72"/>
      <c r="HX207" s="72"/>
      <c r="HY207" s="72"/>
      <c r="HZ207" s="72"/>
      <c r="IA207" s="72"/>
      <c r="IB207" s="72"/>
      <c r="IC207" s="72"/>
      <c r="ID207" s="72"/>
      <c r="IE207" s="72"/>
      <c r="IF207" s="72"/>
      <c r="IG207" s="72"/>
      <c r="IH207" s="72"/>
      <c r="II207" s="72"/>
      <c r="IJ207" s="72"/>
      <c r="IK207" s="72"/>
      <c r="IL207" s="72"/>
      <c r="IM207" s="72"/>
      <c r="IN207" s="72"/>
      <c r="IO207" s="72"/>
      <c r="IP207" s="72"/>
      <c r="IQ207" s="72"/>
      <c r="IR207" s="72"/>
      <c r="IS207" s="72"/>
      <c r="IT207" s="72"/>
      <c r="IU207" s="72"/>
      <c r="IV207" s="72"/>
      <c r="IW207" s="72"/>
      <c r="IX207" s="72"/>
      <c r="IY207" s="72"/>
      <c r="IZ207" s="72"/>
    </row>
    <row r="208" s="70" customFormat="1" ht="70" customHeight="1" spans="1:260">
      <c r="A208" s="100">
        <v>53</v>
      </c>
      <c r="B208" s="108" t="s">
        <v>1590</v>
      </c>
      <c r="C208" s="102"/>
      <c r="D208" s="102"/>
      <c r="E208" s="102"/>
      <c r="F208" s="102"/>
      <c r="G208" s="90" t="s">
        <v>1457</v>
      </c>
      <c r="H208" s="90" t="s">
        <v>1457</v>
      </c>
      <c r="I208" s="90" t="s">
        <v>372</v>
      </c>
      <c r="J208" s="220" t="s">
        <v>100</v>
      </c>
      <c r="K208" s="323" t="s">
        <v>1591</v>
      </c>
      <c r="L208" s="90">
        <v>2019</v>
      </c>
      <c r="M208" s="324">
        <v>2516</v>
      </c>
      <c r="N208" s="287"/>
      <c r="O208" s="100">
        <v>1258</v>
      </c>
      <c r="P208" s="244"/>
      <c r="Q208" s="100"/>
      <c r="R208" s="100"/>
      <c r="S208" s="100">
        <v>13</v>
      </c>
      <c r="T208" s="100"/>
      <c r="U208" s="90">
        <v>2503</v>
      </c>
      <c r="V208" s="90" t="s">
        <v>431</v>
      </c>
      <c r="W208" s="242" t="s">
        <v>431</v>
      </c>
      <c r="X208" s="90" t="s">
        <v>1592</v>
      </c>
      <c r="Y208" s="242" t="s">
        <v>121</v>
      </c>
      <c r="Z208" s="153"/>
      <c r="AA208" s="158">
        <v>12</v>
      </c>
      <c r="AB208" s="154"/>
      <c r="AC208" s="154"/>
      <c r="AD208" s="154"/>
      <c r="AE208" s="154"/>
      <c r="AF208" s="155"/>
      <c r="AG208" s="155"/>
      <c r="AH208" s="154" t="s">
        <v>1593</v>
      </c>
      <c r="AI208" s="154" t="s">
        <v>1593</v>
      </c>
      <c r="AJ208" s="154" t="s">
        <v>1593</v>
      </c>
      <c r="AK208" s="154" t="s">
        <v>1593</v>
      </c>
      <c r="AL208" s="154" t="s">
        <v>1593</v>
      </c>
      <c r="AM208" s="158">
        <v>0</v>
      </c>
      <c r="AN208" s="158">
        <v>0</v>
      </c>
      <c r="AO208" s="158" t="s">
        <v>808</v>
      </c>
      <c r="AP208" s="158"/>
      <c r="AQ208" s="158" t="s">
        <v>122</v>
      </c>
      <c r="AR208" s="158"/>
      <c r="AS208" s="158">
        <v>0</v>
      </c>
      <c r="AT208" s="158">
        <v>30</v>
      </c>
      <c r="AU208" s="158">
        <v>30</v>
      </c>
      <c r="AV208" s="158">
        <v>0</v>
      </c>
      <c r="AW208" s="158">
        <v>30</v>
      </c>
      <c r="AX208" s="158">
        <v>0</v>
      </c>
      <c r="AY208" s="158">
        <v>30</v>
      </c>
      <c r="AZ208" s="158">
        <v>0</v>
      </c>
      <c r="BA208" s="158">
        <v>30</v>
      </c>
      <c r="BB208" s="158">
        <v>0</v>
      </c>
      <c r="BC208" s="158">
        <v>30</v>
      </c>
      <c r="BD208" s="158">
        <v>0</v>
      </c>
      <c r="BE208" s="158">
        <v>30</v>
      </c>
      <c r="BF208" s="158">
        <v>0</v>
      </c>
      <c r="BG208" s="100">
        <v>30</v>
      </c>
      <c r="BH208" s="100">
        <v>0</v>
      </c>
      <c r="BI208" s="100">
        <v>30</v>
      </c>
      <c r="BJ208" s="204">
        <f t="shared" si="41"/>
        <v>0.0119856172592889</v>
      </c>
      <c r="BK208" s="91" t="s">
        <v>1594</v>
      </c>
      <c r="BL208" s="91" t="s">
        <v>1595</v>
      </c>
      <c r="BM208" s="100" t="s">
        <v>100</v>
      </c>
      <c r="BN208" s="100" t="s">
        <v>100</v>
      </c>
      <c r="BO208" s="90" t="s">
        <v>727</v>
      </c>
      <c r="BP208" s="100" t="s">
        <v>136</v>
      </c>
      <c r="BQ208" s="90" t="s">
        <v>1596</v>
      </c>
      <c r="BR208" s="244"/>
      <c r="BS208" s="100"/>
      <c r="BT208" s="100"/>
      <c r="BU208" s="100"/>
      <c r="BV208" s="100"/>
      <c r="BW208" s="100"/>
      <c r="BX208" s="100"/>
      <c r="BY208" s="100"/>
      <c r="BZ208" s="100"/>
      <c r="CA208" s="100"/>
      <c r="CB208" s="100"/>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c r="HN208" s="72"/>
      <c r="HO208" s="72"/>
      <c r="HP208" s="72"/>
      <c r="HQ208" s="72"/>
      <c r="HR208" s="72"/>
      <c r="HS208" s="72"/>
      <c r="HT208" s="72"/>
      <c r="HU208" s="72"/>
      <c r="HV208" s="72"/>
      <c r="HW208" s="72"/>
      <c r="HX208" s="72"/>
      <c r="HY208" s="72"/>
      <c r="HZ208" s="72"/>
      <c r="IA208" s="72"/>
      <c r="IB208" s="72"/>
      <c r="IC208" s="72"/>
      <c r="ID208" s="72"/>
      <c r="IE208" s="72"/>
      <c r="IF208" s="72"/>
      <c r="IG208" s="72"/>
      <c r="IH208" s="72"/>
      <c r="II208" s="72"/>
      <c r="IJ208" s="72"/>
      <c r="IK208" s="72"/>
      <c r="IL208" s="72"/>
      <c r="IM208" s="72"/>
      <c r="IN208" s="72"/>
      <c r="IO208" s="72"/>
      <c r="IP208" s="72"/>
      <c r="IQ208" s="72"/>
      <c r="IR208" s="72"/>
      <c r="IS208" s="72"/>
      <c r="IT208" s="72"/>
      <c r="IU208" s="72"/>
      <c r="IV208" s="72"/>
      <c r="IW208" s="72"/>
      <c r="IX208" s="72"/>
      <c r="IY208" s="72"/>
      <c r="IZ208" s="72"/>
    </row>
    <row r="209" s="70" customFormat="1" ht="72" customHeight="1" spans="1:260">
      <c r="A209" s="100">
        <v>54</v>
      </c>
      <c r="B209" s="108" t="s">
        <v>1597</v>
      </c>
      <c r="C209" s="102"/>
      <c r="D209" s="102"/>
      <c r="E209" s="102"/>
      <c r="F209" s="102"/>
      <c r="G209" s="90" t="s">
        <v>1457</v>
      </c>
      <c r="H209" s="90" t="s">
        <v>1457</v>
      </c>
      <c r="I209" s="90" t="s">
        <v>372</v>
      </c>
      <c r="J209" s="220" t="s">
        <v>100</v>
      </c>
      <c r="K209" s="323" t="s">
        <v>1598</v>
      </c>
      <c r="L209" s="90">
        <v>2019</v>
      </c>
      <c r="M209" s="324">
        <v>1045</v>
      </c>
      <c r="N209" s="287"/>
      <c r="O209" s="100">
        <v>522.5</v>
      </c>
      <c r="P209" s="244"/>
      <c r="Q209" s="100"/>
      <c r="R209" s="100"/>
      <c r="S209" s="100">
        <v>13</v>
      </c>
      <c r="T209" s="100"/>
      <c r="U209" s="90">
        <v>1032</v>
      </c>
      <c r="V209" s="90" t="s">
        <v>431</v>
      </c>
      <c r="W209" s="242" t="s">
        <v>431</v>
      </c>
      <c r="X209" s="90" t="s">
        <v>1592</v>
      </c>
      <c r="Y209" s="242" t="s">
        <v>121</v>
      </c>
      <c r="Z209" s="153"/>
      <c r="AA209" s="158">
        <v>12</v>
      </c>
      <c r="AB209" s="154"/>
      <c r="AC209" s="154"/>
      <c r="AD209" s="154"/>
      <c r="AE209" s="154"/>
      <c r="AF209" s="155"/>
      <c r="AG209" s="155"/>
      <c r="AH209" s="154" t="s">
        <v>1593</v>
      </c>
      <c r="AI209" s="154" t="s">
        <v>1593</v>
      </c>
      <c r="AJ209" s="154" t="s">
        <v>1593</v>
      </c>
      <c r="AK209" s="154" t="s">
        <v>1593</v>
      </c>
      <c r="AL209" s="154" t="s">
        <v>1593</v>
      </c>
      <c r="AM209" s="158">
        <v>0</v>
      </c>
      <c r="AN209" s="158">
        <v>0</v>
      </c>
      <c r="AO209" s="158" t="s">
        <v>808</v>
      </c>
      <c r="AP209" s="158"/>
      <c r="AQ209" s="158" t="s">
        <v>122</v>
      </c>
      <c r="AR209" s="158"/>
      <c r="AS209" s="158">
        <v>0</v>
      </c>
      <c r="AT209" s="158">
        <v>30</v>
      </c>
      <c r="AU209" s="158">
        <v>30</v>
      </c>
      <c r="AV209" s="158">
        <v>0</v>
      </c>
      <c r="AW209" s="158">
        <v>30</v>
      </c>
      <c r="AX209" s="158">
        <v>0</v>
      </c>
      <c r="AY209" s="158">
        <v>30</v>
      </c>
      <c r="AZ209" s="158">
        <v>0</v>
      </c>
      <c r="BA209" s="158">
        <v>30</v>
      </c>
      <c r="BB209" s="158">
        <v>0</v>
      </c>
      <c r="BC209" s="158">
        <v>30</v>
      </c>
      <c r="BD209" s="158">
        <v>0</v>
      </c>
      <c r="BE209" s="158">
        <v>30</v>
      </c>
      <c r="BF209" s="158">
        <v>0</v>
      </c>
      <c r="BG209" s="100">
        <v>30</v>
      </c>
      <c r="BH209" s="100">
        <v>0</v>
      </c>
      <c r="BI209" s="100">
        <v>30</v>
      </c>
      <c r="BJ209" s="204">
        <f t="shared" si="41"/>
        <v>0.0290697674418605</v>
      </c>
      <c r="BK209" s="91" t="s">
        <v>1594</v>
      </c>
      <c r="BL209" s="91" t="s">
        <v>1595</v>
      </c>
      <c r="BM209" s="100" t="s">
        <v>100</v>
      </c>
      <c r="BN209" s="100" t="s">
        <v>100</v>
      </c>
      <c r="BO209" s="90" t="s">
        <v>727</v>
      </c>
      <c r="BP209" s="100" t="s">
        <v>136</v>
      </c>
      <c r="BQ209" s="90" t="s">
        <v>1596</v>
      </c>
      <c r="BR209" s="244"/>
      <c r="BS209" s="100"/>
      <c r="BT209" s="100"/>
      <c r="BU209" s="100"/>
      <c r="BV209" s="100"/>
      <c r="BW209" s="100"/>
      <c r="BX209" s="100"/>
      <c r="BY209" s="100"/>
      <c r="BZ209" s="100"/>
      <c r="CA209" s="100"/>
      <c r="CB209" s="100"/>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c r="HN209" s="72"/>
      <c r="HO209" s="72"/>
      <c r="HP209" s="72"/>
      <c r="HQ209" s="72"/>
      <c r="HR209" s="72"/>
      <c r="HS209" s="72"/>
      <c r="HT209" s="72"/>
      <c r="HU209" s="72"/>
      <c r="HV209" s="72"/>
      <c r="HW209" s="72"/>
      <c r="HX209" s="72"/>
      <c r="HY209" s="72"/>
      <c r="HZ209" s="72"/>
      <c r="IA209" s="72"/>
      <c r="IB209" s="72"/>
      <c r="IC209" s="72"/>
      <c r="ID209" s="72"/>
      <c r="IE209" s="72"/>
      <c r="IF209" s="72"/>
      <c r="IG209" s="72"/>
      <c r="IH209" s="72"/>
      <c r="II209" s="72"/>
      <c r="IJ209" s="72"/>
      <c r="IK209" s="72"/>
      <c r="IL209" s="72"/>
      <c r="IM209" s="72"/>
      <c r="IN209" s="72"/>
      <c r="IO209" s="72"/>
      <c r="IP209" s="72"/>
      <c r="IQ209" s="72"/>
      <c r="IR209" s="72"/>
      <c r="IS209" s="72"/>
      <c r="IT209" s="72"/>
      <c r="IU209" s="72"/>
      <c r="IV209" s="72"/>
      <c r="IW209" s="72"/>
      <c r="IX209" s="72"/>
      <c r="IY209" s="72"/>
      <c r="IZ209" s="72"/>
    </row>
    <row r="210" s="70" customFormat="1" ht="55" customHeight="1" spans="1:260">
      <c r="A210" s="100">
        <v>55</v>
      </c>
      <c r="B210" s="91" t="s">
        <v>1599</v>
      </c>
      <c r="C210" s="102"/>
      <c r="D210" s="102"/>
      <c r="E210" s="102"/>
      <c r="F210" s="102"/>
      <c r="G210" s="90" t="s">
        <v>1457</v>
      </c>
      <c r="H210" s="90" t="s">
        <v>1457</v>
      </c>
      <c r="I210" s="90" t="s">
        <v>372</v>
      </c>
      <c r="J210" s="90" t="s">
        <v>491</v>
      </c>
      <c r="K210" s="108" t="s">
        <v>1600</v>
      </c>
      <c r="L210" s="90" t="s">
        <v>1103</v>
      </c>
      <c r="M210" s="90">
        <v>600</v>
      </c>
      <c r="N210" s="100"/>
      <c r="O210" s="100">
        <v>600</v>
      </c>
      <c r="P210" s="100"/>
      <c r="Q210" s="100"/>
      <c r="R210" s="100"/>
      <c r="S210" s="100">
        <v>10</v>
      </c>
      <c r="T210" s="100"/>
      <c r="U210" s="100">
        <v>590</v>
      </c>
      <c r="V210" s="90" t="s">
        <v>1601</v>
      </c>
      <c r="W210" s="90" t="s">
        <v>1602</v>
      </c>
      <c r="X210" s="90" t="s">
        <v>311</v>
      </c>
      <c r="Y210" s="90" t="s">
        <v>1603</v>
      </c>
      <c r="Z210" s="153">
        <v>6</v>
      </c>
      <c r="AA210" s="153">
        <v>12</v>
      </c>
      <c r="AB210" s="154">
        <v>61</v>
      </c>
      <c r="AC210" s="154"/>
      <c r="AD210" s="154"/>
      <c r="AE210" s="154"/>
      <c r="AF210" s="155"/>
      <c r="AG210" s="155"/>
      <c r="AH210" s="154" t="s">
        <v>167</v>
      </c>
      <c r="AI210" s="154" t="s">
        <v>167</v>
      </c>
      <c r="AJ210" s="154" t="s">
        <v>167</v>
      </c>
      <c r="AK210" s="154" t="s">
        <v>167</v>
      </c>
      <c r="AL210" s="154" t="s">
        <v>182</v>
      </c>
      <c r="AM210" s="158">
        <v>0</v>
      </c>
      <c r="AN210" s="158">
        <v>0</v>
      </c>
      <c r="AO210" s="158" t="s">
        <v>808</v>
      </c>
      <c r="AP210" s="158"/>
      <c r="AQ210" s="158" t="s">
        <v>122</v>
      </c>
      <c r="AR210" s="158"/>
      <c r="AS210" s="158">
        <v>0</v>
      </c>
      <c r="AT210" s="158">
        <v>0</v>
      </c>
      <c r="AU210" s="158">
        <v>0</v>
      </c>
      <c r="AV210" s="158">
        <v>0</v>
      </c>
      <c r="AW210" s="158">
        <v>0</v>
      </c>
      <c r="AX210" s="158">
        <v>0</v>
      </c>
      <c r="AY210" s="158">
        <v>0</v>
      </c>
      <c r="AZ210" s="158">
        <v>0</v>
      </c>
      <c r="BA210" s="158">
        <v>0</v>
      </c>
      <c r="BB210" s="158">
        <v>0</v>
      </c>
      <c r="BC210" s="158">
        <v>0</v>
      </c>
      <c r="BD210" s="158">
        <v>0</v>
      </c>
      <c r="BE210" s="158">
        <v>0</v>
      </c>
      <c r="BF210" s="158">
        <v>0</v>
      </c>
      <c r="BG210" s="100">
        <v>0</v>
      </c>
      <c r="BH210" s="100">
        <v>0</v>
      </c>
      <c r="BI210" s="100">
        <v>0</v>
      </c>
      <c r="BJ210" s="204">
        <v>0</v>
      </c>
      <c r="BK210" s="91" t="s">
        <v>608</v>
      </c>
      <c r="BL210" s="334" t="s">
        <v>1604</v>
      </c>
      <c r="BM210" s="90" t="s">
        <v>491</v>
      </c>
      <c r="BN210" s="100" t="s">
        <v>491</v>
      </c>
      <c r="BO210" s="90" t="s">
        <v>727</v>
      </c>
      <c r="BP210" s="100" t="s">
        <v>504</v>
      </c>
      <c r="BQ210" s="100" t="s">
        <v>505</v>
      </c>
      <c r="BR210" s="90"/>
      <c r="BS210" s="100"/>
      <c r="BT210" s="100"/>
      <c r="BU210" s="100"/>
      <c r="BV210" s="100"/>
      <c r="BW210" s="100"/>
      <c r="BX210" s="100"/>
      <c r="BY210" s="100"/>
      <c r="BZ210" s="90"/>
      <c r="CA210" s="100"/>
      <c r="CB210" s="90" t="s">
        <v>491</v>
      </c>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c r="HN210" s="72"/>
      <c r="HO210" s="72"/>
      <c r="HP210" s="72"/>
      <c r="HQ210" s="72"/>
      <c r="HR210" s="72"/>
      <c r="HS210" s="72"/>
      <c r="HT210" s="72"/>
      <c r="HU210" s="72"/>
      <c r="HV210" s="72"/>
      <c r="HW210" s="72"/>
      <c r="HX210" s="72"/>
      <c r="HY210" s="72"/>
      <c r="HZ210" s="72"/>
      <c r="IA210" s="72"/>
      <c r="IB210" s="72"/>
      <c r="IC210" s="72"/>
      <c r="ID210" s="72"/>
      <c r="IE210" s="72"/>
      <c r="IF210" s="72"/>
      <c r="IG210" s="72"/>
      <c r="IH210" s="72"/>
      <c r="II210" s="72"/>
      <c r="IJ210" s="72"/>
      <c r="IK210" s="72"/>
      <c r="IL210" s="72"/>
      <c r="IM210" s="72"/>
      <c r="IN210" s="72"/>
      <c r="IO210" s="72"/>
      <c r="IP210" s="72"/>
      <c r="IQ210" s="72"/>
      <c r="IR210" s="72"/>
      <c r="IS210" s="72"/>
      <c r="IT210" s="72"/>
      <c r="IU210" s="72"/>
      <c r="IV210" s="72"/>
      <c r="IW210" s="72"/>
      <c r="IX210" s="72"/>
      <c r="IY210" s="72"/>
      <c r="IZ210" s="72"/>
    </row>
    <row r="211" s="70" customFormat="1" ht="69" customHeight="1" spans="1:260">
      <c r="A211" s="100">
        <v>56</v>
      </c>
      <c r="B211" s="91" t="s">
        <v>1605</v>
      </c>
      <c r="C211" s="102"/>
      <c r="D211" s="102"/>
      <c r="E211" s="102"/>
      <c r="F211" s="102"/>
      <c r="G211" s="90" t="s">
        <v>1457</v>
      </c>
      <c r="H211" s="90" t="s">
        <v>1457</v>
      </c>
      <c r="I211" s="90" t="s">
        <v>372</v>
      </c>
      <c r="J211" s="90" t="s">
        <v>491</v>
      </c>
      <c r="K211" s="108" t="s">
        <v>1606</v>
      </c>
      <c r="L211" s="90" t="s">
        <v>1103</v>
      </c>
      <c r="M211" s="90">
        <v>600</v>
      </c>
      <c r="N211" s="100"/>
      <c r="O211" s="100">
        <v>600</v>
      </c>
      <c r="P211" s="100"/>
      <c r="Q211" s="100"/>
      <c r="R211" s="100"/>
      <c r="S211" s="100">
        <v>10</v>
      </c>
      <c r="T211" s="100"/>
      <c r="U211" s="100">
        <v>590</v>
      </c>
      <c r="V211" s="90" t="s">
        <v>1601</v>
      </c>
      <c r="W211" s="90" t="s">
        <v>1602</v>
      </c>
      <c r="X211" s="90" t="s">
        <v>311</v>
      </c>
      <c r="Y211" s="90" t="s">
        <v>1603</v>
      </c>
      <c r="Z211" s="153">
        <v>6</v>
      </c>
      <c r="AA211" s="153">
        <v>12</v>
      </c>
      <c r="AB211" s="154">
        <v>20</v>
      </c>
      <c r="AC211" s="154"/>
      <c r="AD211" s="154"/>
      <c r="AE211" s="154"/>
      <c r="AF211" s="155"/>
      <c r="AG211" s="155"/>
      <c r="AH211" s="154" t="s">
        <v>167</v>
      </c>
      <c r="AI211" s="154" t="s">
        <v>167</v>
      </c>
      <c r="AJ211" s="154" t="s">
        <v>167</v>
      </c>
      <c r="AK211" s="154" t="s">
        <v>167</v>
      </c>
      <c r="AL211" s="154" t="s">
        <v>182</v>
      </c>
      <c r="AM211" s="158">
        <v>0</v>
      </c>
      <c r="AN211" s="158">
        <v>0</v>
      </c>
      <c r="AO211" s="158" t="s">
        <v>808</v>
      </c>
      <c r="AP211" s="158"/>
      <c r="AQ211" s="158" t="s">
        <v>122</v>
      </c>
      <c r="AR211" s="158"/>
      <c r="AS211" s="158">
        <v>0</v>
      </c>
      <c r="AT211" s="158">
        <v>0</v>
      </c>
      <c r="AU211" s="158">
        <v>0</v>
      </c>
      <c r="AV211" s="158">
        <v>0</v>
      </c>
      <c r="AW211" s="158">
        <v>0</v>
      </c>
      <c r="AX211" s="158">
        <v>0</v>
      </c>
      <c r="AY211" s="158">
        <v>0</v>
      </c>
      <c r="AZ211" s="158">
        <v>0</v>
      </c>
      <c r="BA211" s="158">
        <v>0</v>
      </c>
      <c r="BB211" s="158">
        <v>0</v>
      </c>
      <c r="BC211" s="158">
        <v>0</v>
      </c>
      <c r="BD211" s="158">
        <v>0</v>
      </c>
      <c r="BE211" s="158">
        <v>0</v>
      </c>
      <c r="BF211" s="158">
        <v>0</v>
      </c>
      <c r="BG211" s="100">
        <v>0</v>
      </c>
      <c r="BH211" s="100">
        <v>0</v>
      </c>
      <c r="BI211" s="100">
        <v>0</v>
      </c>
      <c r="BJ211" s="204">
        <v>0</v>
      </c>
      <c r="BK211" s="91" t="s">
        <v>608</v>
      </c>
      <c r="BL211" s="334" t="s">
        <v>1604</v>
      </c>
      <c r="BM211" s="90" t="s">
        <v>491</v>
      </c>
      <c r="BN211" s="100" t="s">
        <v>491</v>
      </c>
      <c r="BO211" s="90" t="s">
        <v>727</v>
      </c>
      <c r="BP211" s="100" t="s">
        <v>504</v>
      </c>
      <c r="BQ211" s="100" t="s">
        <v>505</v>
      </c>
      <c r="BR211" s="90"/>
      <c r="BS211" s="100"/>
      <c r="BT211" s="100"/>
      <c r="BU211" s="100"/>
      <c r="BV211" s="100"/>
      <c r="BW211" s="100"/>
      <c r="BX211" s="100"/>
      <c r="BY211" s="100"/>
      <c r="BZ211" s="90"/>
      <c r="CA211" s="100"/>
      <c r="CB211" s="90" t="s">
        <v>491</v>
      </c>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c r="HN211" s="72"/>
      <c r="HO211" s="72"/>
      <c r="HP211" s="72"/>
      <c r="HQ211" s="72"/>
      <c r="HR211" s="72"/>
      <c r="HS211" s="72"/>
      <c r="HT211" s="72"/>
      <c r="HU211" s="72"/>
      <c r="HV211" s="72"/>
      <c r="HW211" s="72"/>
      <c r="HX211" s="72"/>
      <c r="HY211" s="72"/>
      <c r="HZ211" s="72"/>
      <c r="IA211" s="72"/>
      <c r="IB211" s="72"/>
      <c r="IC211" s="72"/>
      <c r="ID211" s="72"/>
      <c r="IE211" s="72"/>
      <c r="IF211" s="72"/>
      <c r="IG211" s="72"/>
      <c r="IH211" s="72"/>
      <c r="II211" s="72"/>
      <c r="IJ211" s="72"/>
      <c r="IK211" s="72"/>
      <c r="IL211" s="72"/>
      <c r="IM211" s="72"/>
      <c r="IN211" s="72"/>
      <c r="IO211" s="72"/>
      <c r="IP211" s="72"/>
      <c r="IQ211" s="72"/>
      <c r="IR211" s="72"/>
      <c r="IS211" s="72"/>
      <c r="IT211" s="72"/>
      <c r="IU211" s="72"/>
      <c r="IV211" s="72"/>
      <c r="IW211" s="72"/>
      <c r="IX211" s="72"/>
      <c r="IY211" s="72"/>
      <c r="IZ211" s="72"/>
    </row>
    <row r="212" s="68" customFormat="1" ht="56" hidden="1" customHeight="1" spans="1:260">
      <c r="A212" s="100">
        <f t="shared" ref="A209:A222" si="44">ROW()-23</f>
        <v>189</v>
      </c>
      <c r="B212" s="91" t="s">
        <v>1607</v>
      </c>
      <c r="C212" s="99"/>
      <c r="D212" s="99"/>
      <c r="E212" s="99"/>
      <c r="F212" s="99"/>
      <c r="G212" s="90" t="s">
        <v>1457</v>
      </c>
      <c r="H212" s="90" t="s">
        <v>1457</v>
      </c>
      <c r="I212" s="90" t="s">
        <v>372</v>
      </c>
      <c r="J212" s="90" t="s">
        <v>86</v>
      </c>
      <c r="K212" s="288" t="s">
        <v>1608</v>
      </c>
      <c r="L212" s="287" t="s">
        <v>793</v>
      </c>
      <c r="M212" s="287">
        <v>6000</v>
      </c>
      <c r="N212" s="121"/>
      <c r="O212" s="121"/>
      <c r="P212" s="287">
        <v>6000</v>
      </c>
      <c r="Q212" s="121"/>
      <c r="R212" s="121"/>
      <c r="S212" s="121"/>
      <c r="T212" s="121"/>
      <c r="U212" s="287">
        <v>6000</v>
      </c>
      <c r="V212" s="245" t="s">
        <v>1609</v>
      </c>
      <c r="W212" s="245" t="s">
        <v>1609</v>
      </c>
      <c r="X212" s="245" t="s">
        <v>1610</v>
      </c>
      <c r="Y212" s="245" t="s">
        <v>105</v>
      </c>
      <c r="Z212" s="158">
        <v>8</v>
      </c>
      <c r="AA212" s="153">
        <v>12</v>
      </c>
      <c r="AB212" s="169"/>
      <c r="AC212" s="169"/>
      <c r="AD212" s="169"/>
      <c r="AE212" s="169"/>
      <c r="AF212" s="170"/>
      <c r="AG212" s="170"/>
      <c r="AH212" s="311" t="s">
        <v>1611</v>
      </c>
      <c r="AI212" s="311" t="s">
        <v>1611</v>
      </c>
      <c r="AJ212" s="311" t="s">
        <v>1611</v>
      </c>
      <c r="AK212" s="311" t="s">
        <v>1611</v>
      </c>
      <c r="AL212" s="311" t="s">
        <v>1611</v>
      </c>
      <c r="AM212" s="158">
        <v>6000</v>
      </c>
      <c r="AN212" s="158">
        <v>0</v>
      </c>
      <c r="AO212" s="158" t="s">
        <v>520</v>
      </c>
      <c r="AP212" s="158" t="s">
        <v>396</v>
      </c>
      <c r="AQ212" s="158" t="s">
        <v>122</v>
      </c>
      <c r="AR212" s="158" t="s">
        <v>1051</v>
      </c>
      <c r="AS212" s="158">
        <v>6000</v>
      </c>
      <c r="AT212" s="158">
        <v>0</v>
      </c>
      <c r="AU212" s="158">
        <v>6000</v>
      </c>
      <c r="AV212" s="158">
        <v>0</v>
      </c>
      <c r="AW212" s="158">
        <v>6000</v>
      </c>
      <c r="AX212" s="158">
        <v>0</v>
      </c>
      <c r="AY212" s="158">
        <v>6000</v>
      </c>
      <c r="AZ212" s="158">
        <v>0</v>
      </c>
      <c r="BA212" s="158">
        <v>6000</v>
      </c>
      <c r="BB212" s="158">
        <v>0</v>
      </c>
      <c r="BC212" s="158">
        <v>6000</v>
      </c>
      <c r="BD212" s="158">
        <v>0</v>
      </c>
      <c r="BE212" s="158">
        <v>6000</v>
      </c>
      <c r="BF212" s="158">
        <v>0</v>
      </c>
      <c r="BG212" s="100">
        <v>6000</v>
      </c>
      <c r="BH212" s="100">
        <v>0</v>
      </c>
      <c r="BI212" s="100">
        <v>6000</v>
      </c>
      <c r="BJ212" s="204">
        <f>AS212/U212</f>
        <v>1</v>
      </c>
      <c r="BK212" s="91" t="s">
        <v>1612</v>
      </c>
      <c r="BL212" s="120"/>
      <c r="BM212" s="244" t="s">
        <v>1613</v>
      </c>
      <c r="BN212" s="244" t="s">
        <v>1467</v>
      </c>
      <c r="BO212" s="90" t="s">
        <v>727</v>
      </c>
      <c r="BP212" s="244" t="s">
        <v>1468</v>
      </c>
      <c r="BQ212" s="121"/>
      <c r="BR212" s="244" t="s">
        <v>1470</v>
      </c>
      <c r="BS212" s="121"/>
      <c r="BT212" s="121"/>
      <c r="BU212" s="121"/>
      <c r="BV212" s="121"/>
      <c r="BW212" s="121"/>
      <c r="BX212" s="121"/>
      <c r="BY212" s="121"/>
      <c r="BZ212" s="121"/>
      <c r="CA212" s="121"/>
      <c r="CB212" s="121"/>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c r="HN212" s="72"/>
      <c r="HO212" s="72"/>
      <c r="HP212" s="72"/>
      <c r="HQ212" s="72"/>
      <c r="HR212" s="72"/>
      <c r="HS212" s="72"/>
      <c r="HT212" s="72"/>
      <c r="HU212" s="72"/>
      <c r="HV212" s="72"/>
      <c r="HW212" s="72"/>
      <c r="HX212" s="72"/>
      <c r="HY212" s="72"/>
      <c r="HZ212" s="72"/>
      <c r="IA212" s="72"/>
      <c r="IB212" s="72"/>
      <c r="IC212" s="72"/>
      <c r="ID212" s="72"/>
      <c r="IE212" s="72"/>
      <c r="IF212" s="72"/>
      <c r="IG212" s="72"/>
      <c r="IH212" s="72"/>
      <c r="II212" s="72"/>
      <c r="IJ212" s="72"/>
      <c r="IK212" s="72"/>
      <c r="IL212" s="72"/>
      <c r="IM212" s="72"/>
      <c r="IN212" s="72"/>
      <c r="IO212" s="72"/>
      <c r="IP212" s="72"/>
      <c r="IQ212" s="72"/>
      <c r="IR212" s="72"/>
      <c r="IS212" s="72"/>
      <c r="IT212" s="72"/>
      <c r="IU212" s="72"/>
      <c r="IV212" s="72"/>
      <c r="IW212" s="72"/>
      <c r="IX212" s="72"/>
      <c r="IY212" s="72"/>
      <c r="IZ212" s="72"/>
    </row>
    <row r="213" s="70" customFormat="1" ht="67" hidden="1" customHeight="1" spans="1:260">
      <c r="A213" s="100">
        <f t="shared" si="44"/>
        <v>190</v>
      </c>
      <c r="B213" s="91" t="s">
        <v>1614</v>
      </c>
      <c r="C213" s="102"/>
      <c r="D213" s="102"/>
      <c r="E213" s="102"/>
      <c r="F213" s="102"/>
      <c r="G213" s="90" t="s">
        <v>1457</v>
      </c>
      <c r="H213" s="90" t="s">
        <v>1457</v>
      </c>
      <c r="I213" s="90" t="s">
        <v>372</v>
      </c>
      <c r="J213" s="245" t="s">
        <v>233</v>
      </c>
      <c r="K213" s="289" t="s">
        <v>1615</v>
      </c>
      <c r="L213" s="245" t="s">
        <v>1324</v>
      </c>
      <c r="M213" s="244">
        <v>10136</v>
      </c>
      <c r="N213" s="244">
        <v>1520</v>
      </c>
      <c r="O213" s="244">
        <f>M213-N213</f>
        <v>8616</v>
      </c>
      <c r="P213" s="244"/>
      <c r="Q213" s="100"/>
      <c r="R213" s="100"/>
      <c r="S213" s="244">
        <v>500</v>
      </c>
      <c r="T213" s="100"/>
      <c r="U213" s="244">
        <v>3500</v>
      </c>
      <c r="V213" s="90" t="s">
        <v>1616</v>
      </c>
      <c r="W213" s="245" t="s">
        <v>1617</v>
      </c>
      <c r="X213" s="245" t="s">
        <v>1564</v>
      </c>
      <c r="Y213" s="245" t="s">
        <v>1565</v>
      </c>
      <c r="Z213" s="305">
        <v>5</v>
      </c>
      <c r="AA213" s="305"/>
      <c r="AB213" s="306">
        <v>343.5</v>
      </c>
      <c r="AC213" s="306">
        <v>205</v>
      </c>
      <c r="AD213" s="306">
        <v>32</v>
      </c>
      <c r="AE213" s="306">
        <v>32</v>
      </c>
      <c r="AF213" s="155"/>
      <c r="AG213" s="155"/>
      <c r="AH213" s="311" t="s">
        <v>92</v>
      </c>
      <c r="AI213" s="311" t="s">
        <v>409</v>
      </c>
      <c r="AJ213" s="311" t="s">
        <v>409</v>
      </c>
      <c r="AK213" s="311" t="s">
        <v>1463</v>
      </c>
      <c r="AL213" s="158" t="s">
        <v>1464</v>
      </c>
      <c r="AM213" s="158">
        <v>0</v>
      </c>
      <c r="AN213" s="158">
        <v>150</v>
      </c>
      <c r="AO213" s="158" t="s">
        <v>1089</v>
      </c>
      <c r="AP213" s="158" t="s">
        <v>396</v>
      </c>
      <c r="AQ213" s="158"/>
      <c r="AR213" s="158"/>
      <c r="AS213" s="158">
        <v>150</v>
      </c>
      <c r="AT213" s="158">
        <v>80</v>
      </c>
      <c r="AU213" s="158">
        <v>230</v>
      </c>
      <c r="AV213" s="158">
        <v>955</v>
      </c>
      <c r="AW213" s="158">
        <v>1185</v>
      </c>
      <c r="AX213" s="158">
        <v>295</v>
      </c>
      <c r="AY213" s="158">
        <v>1480</v>
      </c>
      <c r="AZ213" s="158">
        <v>275</v>
      </c>
      <c r="BA213" s="158">
        <v>1755</v>
      </c>
      <c r="BB213" s="158">
        <v>337</v>
      </c>
      <c r="BC213" s="158">
        <v>2092</v>
      </c>
      <c r="BD213" s="158">
        <v>254</v>
      </c>
      <c r="BE213" s="158">
        <v>2346</v>
      </c>
      <c r="BF213" s="158">
        <v>389</v>
      </c>
      <c r="BG213" s="100">
        <v>2735</v>
      </c>
      <c r="BH213" s="100">
        <v>284</v>
      </c>
      <c r="BI213" s="100">
        <v>3019</v>
      </c>
      <c r="BJ213" s="204">
        <f t="shared" ref="BJ213:BJ221" si="45">BI213/U213</f>
        <v>0.862571428571429</v>
      </c>
      <c r="BK213" s="91" t="s">
        <v>1618</v>
      </c>
      <c r="BL213" s="91"/>
      <c r="BM213" s="244" t="s">
        <v>1466</v>
      </c>
      <c r="BN213" s="244" t="s">
        <v>1467</v>
      </c>
      <c r="BO213" s="90" t="s">
        <v>727</v>
      </c>
      <c r="BP213" s="244" t="s">
        <v>1468</v>
      </c>
      <c r="BQ213" s="90" t="s">
        <v>1500</v>
      </c>
      <c r="BR213" s="244" t="s">
        <v>1470</v>
      </c>
      <c r="BS213" s="100"/>
      <c r="BT213" s="100"/>
      <c r="BU213" s="100"/>
      <c r="BV213" s="100"/>
      <c r="BW213" s="100"/>
      <c r="BX213" s="100"/>
      <c r="BY213" s="100"/>
      <c r="BZ213" s="244" t="s">
        <v>1553</v>
      </c>
      <c r="CA213" s="100"/>
      <c r="CB213" s="100" t="s">
        <v>1466</v>
      </c>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c r="HN213" s="72"/>
      <c r="HO213" s="72"/>
      <c r="HP213" s="72"/>
      <c r="HQ213" s="72"/>
      <c r="HR213" s="72"/>
      <c r="HS213" s="72"/>
      <c r="HT213" s="72"/>
      <c r="HU213" s="72"/>
      <c r="HV213" s="72"/>
      <c r="HW213" s="72"/>
      <c r="HX213" s="72"/>
      <c r="HY213" s="72"/>
      <c r="HZ213" s="72"/>
      <c r="IA213" s="72"/>
      <c r="IB213" s="72"/>
      <c r="IC213" s="72"/>
      <c r="ID213" s="72"/>
      <c r="IE213" s="72"/>
      <c r="IF213" s="72"/>
      <c r="IG213" s="72"/>
      <c r="IH213" s="72"/>
      <c r="II213" s="72"/>
      <c r="IJ213" s="72"/>
      <c r="IK213" s="72"/>
      <c r="IL213" s="72"/>
      <c r="IM213" s="72"/>
      <c r="IN213" s="72"/>
      <c r="IO213" s="72"/>
      <c r="IP213" s="72"/>
      <c r="IQ213" s="72"/>
      <c r="IR213" s="72"/>
      <c r="IS213" s="72"/>
      <c r="IT213" s="72"/>
      <c r="IU213" s="72"/>
      <c r="IV213" s="72"/>
      <c r="IW213" s="72"/>
      <c r="IX213" s="72"/>
      <c r="IY213" s="72"/>
      <c r="IZ213" s="72"/>
    </row>
    <row r="214" s="70" customFormat="1" ht="80" hidden="1" customHeight="1" spans="1:260">
      <c r="A214" s="100">
        <f t="shared" si="44"/>
        <v>191</v>
      </c>
      <c r="B214" s="91" t="s">
        <v>1619</v>
      </c>
      <c r="C214" s="102"/>
      <c r="D214" s="102"/>
      <c r="E214" s="102"/>
      <c r="F214" s="102"/>
      <c r="G214" s="90" t="s">
        <v>1457</v>
      </c>
      <c r="H214" s="90" t="s">
        <v>1457</v>
      </c>
      <c r="I214" s="90" t="s">
        <v>372</v>
      </c>
      <c r="J214" s="126" t="s">
        <v>491</v>
      </c>
      <c r="K214" s="289" t="s">
        <v>1620</v>
      </c>
      <c r="L214" s="90" t="s">
        <v>1621</v>
      </c>
      <c r="M214" s="90">
        <v>901</v>
      </c>
      <c r="N214" s="90"/>
      <c r="O214" s="244">
        <f>M214-N214</f>
        <v>901</v>
      </c>
      <c r="P214" s="90"/>
      <c r="Q214" s="100"/>
      <c r="R214" s="100"/>
      <c r="S214" s="90">
        <v>100</v>
      </c>
      <c r="T214" s="100"/>
      <c r="U214" s="90">
        <v>500</v>
      </c>
      <c r="V214" s="90" t="s">
        <v>1616</v>
      </c>
      <c r="W214" s="90" t="s">
        <v>1571</v>
      </c>
      <c r="X214" s="90" t="s">
        <v>1513</v>
      </c>
      <c r="Y214" s="90" t="s">
        <v>1514</v>
      </c>
      <c r="Z214" s="153">
        <v>6</v>
      </c>
      <c r="AA214" s="153">
        <v>12</v>
      </c>
      <c r="AB214" s="306">
        <v>32</v>
      </c>
      <c r="AC214" s="306">
        <v>29</v>
      </c>
      <c r="AD214" s="306"/>
      <c r="AE214" s="306"/>
      <c r="AF214" s="155"/>
      <c r="AG214" s="155"/>
      <c r="AH214" s="311" t="s">
        <v>92</v>
      </c>
      <c r="AI214" s="311" t="s">
        <v>409</v>
      </c>
      <c r="AJ214" s="311" t="s">
        <v>409</v>
      </c>
      <c r="AK214" s="311" t="s">
        <v>1463</v>
      </c>
      <c r="AL214" s="158" t="s">
        <v>1464</v>
      </c>
      <c r="AM214" s="158">
        <v>0</v>
      </c>
      <c r="AN214" s="158">
        <v>20</v>
      </c>
      <c r="AO214" s="158" t="s">
        <v>808</v>
      </c>
      <c r="AP214" s="158" t="s">
        <v>396</v>
      </c>
      <c r="AQ214" s="158"/>
      <c r="AR214" s="158"/>
      <c r="AS214" s="158">
        <v>20</v>
      </c>
      <c r="AT214" s="158">
        <v>10</v>
      </c>
      <c r="AU214" s="158">
        <v>30</v>
      </c>
      <c r="AV214" s="158">
        <v>20</v>
      </c>
      <c r="AW214" s="158">
        <v>50</v>
      </c>
      <c r="AX214" s="158">
        <v>168</v>
      </c>
      <c r="AY214" s="158">
        <v>218</v>
      </c>
      <c r="AZ214" s="158">
        <v>38</v>
      </c>
      <c r="BA214" s="158">
        <v>256</v>
      </c>
      <c r="BB214" s="158">
        <v>40</v>
      </c>
      <c r="BC214" s="158">
        <v>296</v>
      </c>
      <c r="BD214" s="158">
        <v>46</v>
      </c>
      <c r="BE214" s="158">
        <v>342</v>
      </c>
      <c r="BF214" s="158">
        <v>47</v>
      </c>
      <c r="BG214" s="100">
        <v>389</v>
      </c>
      <c r="BH214" s="100">
        <v>43</v>
      </c>
      <c r="BI214" s="100">
        <v>432</v>
      </c>
      <c r="BJ214" s="204">
        <f t="shared" si="45"/>
        <v>0.864</v>
      </c>
      <c r="BK214" s="91" t="s">
        <v>1622</v>
      </c>
      <c r="BL214" s="91"/>
      <c r="BM214" s="244" t="s">
        <v>1466</v>
      </c>
      <c r="BN214" s="244" t="s">
        <v>1467</v>
      </c>
      <c r="BO214" s="90" t="s">
        <v>727</v>
      </c>
      <c r="BP214" s="244" t="s">
        <v>1468</v>
      </c>
      <c r="BQ214" s="90" t="s">
        <v>1500</v>
      </c>
      <c r="BR214" s="244" t="s">
        <v>1470</v>
      </c>
      <c r="BS214" s="100"/>
      <c r="BT214" s="100"/>
      <c r="BU214" s="100"/>
      <c r="BV214" s="100"/>
      <c r="BW214" s="100"/>
      <c r="BX214" s="100"/>
      <c r="BY214" s="100"/>
      <c r="BZ214" s="90" t="s">
        <v>1501</v>
      </c>
      <c r="CA214" s="100"/>
      <c r="CB214" s="100" t="s">
        <v>1466</v>
      </c>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c r="HN214" s="72"/>
      <c r="HO214" s="72"/>
      <c r="HP214" s="72"/>
      <c r="HQ214" s="72"/>
      <c r="HR214" s="72"/>
      <c r="HS214" s="72"/>
      <c r="HT214" s="72"/>
      <c r="HU214" s="72"/>
      <c r="HV214" s="72"/>
      <c r="HW214" s="72"/>
      <c r="HX214" s="72"/>
      <c r="HY214" s="72"/>
      <c r="HZ214" s="72"/>
      <c r="IA214" s="72"/>
      <c r="IB214" s="72"/>
      <c r="IC214" s="72"/>
      <c r="ID214" s="72"/>
      <c r="IE214" s="72"/>
      <c r="IF214" s="72"/>
      <c r="IG214" s="72"/>
      <c r="IH214" s="72"/>
      <c r="II214" s="72"/>
      <c r="IJ214" s="72"/>
      <c r="IK214" s="72"/>
      <c r="IL214" s="72"/>
      <c r="IM214" s="72"/>
      <c r="IN214" s="72"/>
      <c r="IO214" s="72"/>
      <c r="IP214" s="72"/>
      <c r="IQ214" s="72"/>
      <c r="IR214" s="72"/>
      <c r="IS214" s="72"/>
      <c r="IT214" s="72"/>
      <c r="IU214" s="72"/>
      <c r="IV214" s="72"/>
      <c r="IW214" s="72"/>
      <c r="IX214" s="72"/>
      <c r="IY214" s="72"/>
      <c r="IZ214" s="72"/>
    </row>
    <row r="215" s="70" customFormat="1" ht="79" customHeight="1" spans="1:260">
      <c r="A215" s="100">
        <v>57</v>
      </c>
      <c r="B215" s="91" t="s">
        <v>1623</v>
      </c>
      <c r="C215" s="102"/>
      <c r="D215" s="102"/>
      <c r="E215" s="102"/>
      <c r="F215" s="102"/>
      <c r="G215" s="90" t="s">
        <v>1457</v>
      </c>
      <c r="H215" s="90" t="s">
        <v>1457</v>
      </c>
      <c r="I215" s="90" t="s">
        <v>372</v>
      </c>
      <c r="J215" s="126" t="s">
        <v>251</v>
      </c>
      <c r="K215" s="289" t="s">
        <v>1624</v>
      </c>
      <c r="L215" s="90" t="s">
        <v>1171</v>
      </c>
      <c r="M215" s="90">
        <v>13365</v>
      </c>
      <c r="N215" s="90"/>
      <c r="O215" s="244">
        <f t="shared" ref="O215:O221" si="46">M215-N215</f>
        <v>13365</v>
      </c>
      <c r="P215" s="90"/>
      <c r="Q215" s="100"/>
      <c r="R215" s="100"/>
      <c r="S215" s="90">
        <v>500</v>
      </c>
      <c r="T215" s="100"/>
      <c r="U215" s="90">
        <v>2000</v>
      </c>
      <c r="V215" s="90" t="s">
        <v>1616</v>
      </c>
      <c r="W215" s="90" t="s">
        <v>1625</v>
      </c>
      <c r="X215" s="90" t="s">
        <v>1626</v>
      </c>
      <c r="Y215" s="245" t="s">
        <v>1564</v>
      </c>
      <c r="Z215" s="153">
        <v>10</v>
      </c>
      <c r="AA215" s="153"/>
      <c r="AB215" s="306">
        <v>153</v>
      </c>
      <c r="AC215" s="333">
        <v>122</v>
      </c>
      <c r="AD215" s="154"/>
      <c r="AE215" s="154"/>
      <c r="AF215" s="155"/>
      <c r="AG215" s="155"/>
      <c r="AH215" s="311" t="s">
        <v>92</v>
      </c>
      <c r="AI215" s="311" t="s">
        <v>409</v>
      </c>
      <c r="AJ215" s="311" t="s">
        <v>92</v>
      </c>
      <c r="AK215" s="311" t="s">
        <v>1463</v>
      </c>
      <c r="AL215" s="158" t="s">
        <v>1464</v>
      </c>
      <c r="AM215" s="158">
        <v>0</v>
      </c>
      <c r="AN215" s="158">
        <v>100</v>
      </c>
      <c r="AO215" s="158" t="s">
        <v>420</v>
      </c>
      <c r="AP215" s="158"/>
      <c r="AQ215" s="158"/>
      <c r="AR215" s="158"/>
      <c r="AS215" s="158">
        <v>100</v>
      </c>
      <c r="AT215" s="158">
        <v>65</v>
      </c>
      <c r="AU215" s="158">
        <v>165</v>
      </c>
      <c r="AV215" s="158">
        <v>70</v>
      </c>
      <c r="AW215" s="158">
        <v>235</v>
      </c>
      <c r="AX215" s="158">
        <v>215</v>
      </c>
      <c r="AY215" s="158">
        <v>450</v>
      </c>
      <c r="AZ215" s="158">
        <v>285</v>
      </c>
      <c r="BA215" s="158">
        <v>735</v>
      </c>
      <c r="BB215" s="158">
        <v>120</v>
      </c>
      <c r="BC215" s="158">
        <v>855</v>
      </c>
      <c r="BD215" s="158">
        <v>45</v>
      </c>
      <c r="BE215" s="158">
        <v>900</v>
      </c>
      <c r="BF215" s="158">
        <v>85</v>
      </c>
      <c r="BG215" s="100">
        <v>985</v>
      </c>
      <c r="BH215" s="100">
        <v>100</v>
      </c>
      <c r="BI215" s="100">
        <v>1085</v>
      </c>
      <c r="BJ215" s="204">
        <f t="shared" si="45"/>
        <v>0.5425</v>
      </c>
      <c r="BK215" s="319" t="s">
        <v>1627</v>
      </c>
      <c r="BL215" s="91" t="s">
        <v>1628</v>
      </c>
      <c r="BM215" s="244" t="s">
        <v>1466</v>
      </c>
      <c r="BN215" s="244" t="s">
        <v>1467</v>
      </c>
      <c r="BO215" s="90" t="s">
        <v>727</v>
      </c>
      <c r="BP215" s="244" t="s">
        <v>1468</v>
      </c>
      <c r="BQ215" s="90" t="s">
        <v>1509</v>
      </c>
      <c r="BR215" s="244" t="s">
        <v>1470</v>
      </c>
      <c r="BS215" s="100"/>
      <c r="BT215" s="100"/>
      <c r="BU215" s="100"/>
      <c r="BV215" s="100"/>
      <c r="BW215" s="100"/>
      <c r="BX215" s="100"/>
      <c r="BY215" s="100"/>
      <c r="BZ215" s="90" t="s">
        <v>1553</v>
      </c>
      <c r="CA215" s="100"/>
      <c r="CB215" s="100" t="s">
        <v>1466</v>
      </c>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c r="HN215" s="72"/>
      <c r="HO215" s="72"/>
      <c r="HP215" s="72"/>
      <c r="HQ215" s="72"/>
      <c r="HR215" s="72"/>
      <c r="HS215" s="72"/>
      <c r="HT215" s="72"/>
      <c r="HU215" s="72"/>
      <c r="HV215" s="72"/>
      <c r="HW215" s="72"/>
      <c r="HX215" s="72"/>
      <c r="HY215" s="72"/>
      <c r="HZ215" s="72"/>
      <c r="IA215" s="72"/>
      <c r="IB215" s="72"/>
      <c r="IC215" s="72"/>
      <c r="ID215" s="72"/>
      <c r="IE215" s="72"/>
      <c r="IF215" s="72"/>
      <c r="IG215" s="72"/>
      <c r="IH215" s="72"/>
      <c r="II215" s="72"/>
      <c r="IJ215" s="72"/>
      <c r="IK215" s="72"/>
      <c r="IL215" s="72"/>
      <c r="IM215" s="72"/>
      <c r="IN215" s="72"/>
      <c r="IO215" s="72"/>
      <c r="IP215" s="72"/>
      <c r="IQ215" s="72"/>
      <c r="IR215" s="72"/>
      <c r="IS215" s="72"/>
      <c r="IT215" s="72"/>
      <c r="IU215" s="72"/>
      <c r="IV215" s="72"/>
      <c r="IW215" s="72"/>
      <c r="IX215" s="72"/>
      <c r="IY215" s="72"/>
      <c r="IZ215" s="72"/>
    </row>
    <row r="216" s="70" customFormat="1" ht="93" hidden="1" customHeight="1" spans="1:260">
      <c r="A216" s="100">
        <f t="shared" si="44"/>
        <v>193</v>
      </c>
      <c r="B216" s="91" t="s">
        <v>1629</v>
      </c>
      <c r="C216" s="102"/>
      <c r="D216" s="102"/>
      <c r="E216" s="102"/>
      <c r="F216" s="102"/>
      <c r="G216" s="90" t="s">
        <v>1457</v>
      </c>
      <c r="H216" s="90" t="s">
        <v>1457</v>
      </c>
      <c r="I216" s="90" t="s">
        <v>372</v>
      </c>
      <c r="J216" s="126" t="s">
        <v>1630</v>
      </c>
      <c r="K216" s="289" t="s">
        <v>1631</v>
      </c>
      <c r="L216" s="90" t="s">
        <v>1632</v>
      </c>
      <c r="M216" s="90">
        <v>24066</v>
      </c>
      <c r="N216" s="90">
        <v>2550</v>
      </c>
      <c r="O216" s="244">
        <f t="shared" si="46"/>
        <v>21516</v>
      </c>
      <c r="P216" s="90"/>
      <c r="Q216" s="100"/>
      <c r="R216" s="100"/>
      <c r="S216" s="90">
        <v>800</v>
      </c>
      <c r="T216" s="100"/>
      <c r="U216" s="90">
        <v>5500</v>
      </c>
      <c r="V216" s="90" t="s">
        <v>1616</v>
      </c>
      <c r="W216" s="90" t="s">
        <v>1548</v>
      </c>
      <c r="X216" s="90" t="s">
        <v>1573</v>
      </c>
      <c r="Y216" s="90" t="s">
        <v>1633</v>
      </c>
      <c r="Z216" s="153">
        <v>8</v>
      </c>
      <c r="AA216" s="153"/>
      <c r="AB216" s="306">
        <v>719.4</v>
      </c>
      <c r="AC216" s="306">
        <v>1011</v>
      </c>
      <c r="AD216" s="306">
        <v>606.6</v>
      </c>
      <c r="AE216" s="154"/>
      <c r="AF216" s="155"/>
      <c r="AG216" s="155"/>
      <c r="AH216" s="311" t="s">
        <v>92</v>
      </c>
      <c r="AI216" s="311" t="s">
        <v>409</v>
      </c>
      <c r="AJ216" s="311" t="s">
        <v>409</v>
      </c>
      <c r="AK216" s="311" t="s">
        <v>1463</v>
      </c>
      <c r="AL216" s="158" t="s">
        <v>1464</v>
      </c>
      <c r="AM216" s="158">
        <v>0</v>
      </c>
      <c r="AN216" s="158">
        <v>200</v>
      </c>
      <c r="AO216" s="158" t="s">
        <v>520</v>
      </c>
      <c r="AP216" s="158" t="s">
        <v>396</v>
      </c>
      <c r="AQ216" s="158"/>
      <c r="AR216" s="158"/>
      <c r="AS216" s="158">
        <v>200</v>
      </c>
      <c r="AT216" s="158">
        <v>245</v>
      </c>
      <c r="AU216" s="158">
        <v>445</v>
      </c>
      <c r="AV216" s="158">
        <v>520</v>
      </c>
      <c r="AW216" s="158">
        <v>965</v>
      </c>
      <c r="AX216" s="158">
        <v>1385</v>
      </c>
      <c r="AY216" s="158">
        <v>2350</v>
      </c>
      <c r="AZ216" s="158">
        <v>500</v>
      </c>
      <c r="BA216" s="158">
        <v>2850</v>
      </c>
      <c r="BB216" s="158">
        <v>388</v>
      </c>
      <c r="BC216" s="158">
        <v>3238</v>
      </c>
      <c r="BD216" s="158">
        <v>520</v>
      </c>
      <c r="BE216" s="158">
        <v>3758</v>
      </c>
      <c r="BF216" s="158">
        <v>497</v>
      </c>
      <c r="BG216" s="100">
        <v>4255</v>
      </c>
      <c r="BH216" s="100">
        <v>410</v>
      </c>
      <c r="BI216" s="100">
        <v>4665</v>
      </c>
      <c r="BJ216" s="204">
        <f t="shared" si="45"/>
        <v>0.848181818181818</v>
      </c>
      <c r="BK216" s="319" t="s">
        <v>1634</v>
      </c>
      <c r="BL216" s="319"/>
      <c r="BM216" s="244" t="s">
        <v>1466</v>
      </c>
      <c r="BN216" s="244" t="s">
        <v>1467</v>
      </c>
      <c r="BO216" s="90" t="s">
        <v>727</v>
      </c>
      <c r="BP216" s="244" t="s">
        <v>1468</v>
      </c>
      <c r="BQ216" s="90" t="s">
        <v>1509</v>
      </c>
      <c r="BR216" s="244" t="s">
        <v>1470</v>
      </c>
      <c r="BS216" s="100"/>
      <c r="BT216" s="100"/>
      <c r="BU216" s="100"/>
      <c r="BV216" s="100"/>
      <c r="BW216" s="100"/>
      <c r="BX216" s="100"/>
      <c r="BY216" s="100"/>
      <c r="BZ216" s="90" t="s">
        <v>1553</v>
      </c>
      <c r="CA216" s="100"/>
      <c r="CB216" s="100" t="s">
        <v>1466</v>
      </c>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c r="HN216" s="72"/>
      <c r="HO216" s="72"/>
      <c r="HP216" s="72"/>
      <c r="HQ216" s="72"/>
      <c r="HR216" s="72"/>
      <c r="HS216" s="72"/>
      <c r="HT216" s="72"/>
      <c r="HU216" s="72"/>
      <c r="HV216" s="72"/>
      <c r="HW216" s="72"/>
      <c r="HX216" s="72"/>
      <c r="HY216" s="72"/>
      <c r="HZ216" s="72"/>
      <c r="IA216" s="72"/>
      <c r="IB216" s="72"/>
      <c r="IC216" s="72"/>
      <c r="ID216" s="72"/>
      <c r="IE216" s="72"/>
      <c r="IF216" s="72"/>
      <c r="IG216" s="72"/>
      <c r="IH216" s="72"/>
      <c r="II216" s="72"/>
      <c r="IJ216" s="72"/>
      <c r="IK216" s="72"/>
      <c r="IL216" s="72"/>
      <c r="IM216" s="72"/>
      <c r="IN216" s="72"/>
      <c r="IO216" s="72"/>
      <c r="IP216" s="72"/>
      <c r="IQ216" s="72"/>
      <c r="IR216" s="72"/>
      <c r="IS216" s="72"/>
      <c r="IT216" s="72"/>
      <c r="IU216" s="72"/>
      <c r="IV216" s="72"/>
      <c r="IW216" s="72"/>
      <c r="IX216" s="72"/>
      <c r="IY216" s="72"/>
      <c r="IZ216" s="72"/>
    </row>
    <row r="217" s="70" customFormat="1" ht="90" customHeight="1" spans="1:260">
      <c r="A217" s="100">
        <v>58</v>
      </c>
      <c r="B217" s="91" t="s">
        <v>1635</v>
      </c>
      <c r="C217" s="102"/>
      <c r="D217" s="102"/>
      <c r="E217" s="102"/>
      <c r="F217" s="102"/>
      <c r="G217" s="90" t="s">
        <v>1457</v>
      </c>
      <c r="H217" s="90" t="s">
        <v>1457</v>
      </c>
      <c r="I217" s="90" t="s">
        <v>372</v>
      </c>
      <c r="J217" s="322" t="s">
        <v>1636</v>
      </c>
      <c r="K217" s="289" t="s">
        <v>1637</v>
      </c>
      <c r="L217" s="90" t="s">
        <v>1638</v>
      </c>
      <c r="M217" s="90">
        <v>44042</v>
      </c>
      <c r="N217" s="90">
        <v>4312</v>
      </c>
      <c r="O217" s="244">
        <f t="shared" si="46"/>
        <v>39730</v>
      </c>
      <c r="P217" s="90"/>
      <c r="Q217" s="100"/>
      <c r="R217" s="100"/>
      <c r="S217" s="322">
        <v>1000</v>
      </c>
      <c r="T217" s="100"/>
      <c r="U217" s="322">
        <v>1500</v>
      </c>
      <c r="V217" s="322" t="s">
        <v>1639</v>
      </c>
      <c r="W217" s="322" t="s">
        <v>1639</v>
      </c>
      <c r="X217" s="322" t="s">
        <v>1616</v>
      </c>
      <c r="Y217" s="322" t="s">
        <v>1548</v>
      </c>
      <c r="Z217" s="153">
        <v>12</v>
      </c>
      <c r="AA217" s="153"/>
      <c r="AB217" s="306">
        <v>317</v>
      </c>
      <c r="AC217" s="306">
        <v>53</v>
      </c>
      <c r="AD217" s="306">
        <v>368</v>
      </c>
      <c r="AE217" s="306">
        <v>61</v>
      </c>
      <c r="AF217" s="155"/>
      <c r="AG217" s="155"/>
      <c r="AH217" s="311" t="s">
        <v>92</v>
      </c>
      <c r="AI217" s="311" t="s">
        <v>409</v>
      </c>
      <c r="AJ217" s="311" t="s">
        <v>409</v>
      </c>
      <c r="AK217" s="311" t="s">
        <v>1463</v>
      </c>
      <c r="AL217" s="158" t="s">
        <v>1464</v>
      </c>
      <c r="AM217" s="158">
        <v>0</v>
      </c>
      <c r="AN217" s="158">
        <v>65</v>
      </c>
      <c r="AO217" s="158" t="s">
        <v>486</v>
      </c>
      <c r="AP217" s="158"/>
      <c r="AQ217" s="158"/>
      <c r="AR217" s="158"/>
      <c r="AS217" s="158">
        <v>65</v>
      </c>
      <c r="AT217" s="158">
        <v>200</v>
      </c>
      <c r="AU217" s="158">
        <v>265</v>
      </c>
      <c r="AV217" s="158">
        <v>110</v>
      </c>
      <c r="AW217" s="158">
        <v>375</v>
      </c>
      <c r="AX217" s="158">
        <v>50</v>
      </c>
      <c r="AY217" s="158">
        <v>425</v>
      </c>
      <c r="AZ217" s="158">
        <v>90</v>
      </c>
      <c r="BA217" s="158">
        <v>515</v>
      </c>
      <c r="BB217" s="158">
        <v>140</v>
      </c>
      <c r="BC217" s="158">
        <v>655</v>
      </c>
      <c r="BD217" s="158">
        <v>40</v>
      </c>
      <c r="BE217" s="158">
        <v>695</v>
      </c>
      <c r="BF217" s="158">
        <v>110</v>
      </c>
      <c r="BG217" s="100">
        <v>805</v>
      </c>
      <c r="BH217" s="100">
        <v>100</v>
      </c>
      <c r="BI217" s="100">
        <v>905</v>
      </c>
      <c r="BJ217" s="204">
        <f t="shared" si="45"/>
        <v>0.603333333333333</v>
      </c>
      <c r="BK217" s="91" t="s">
        <v>1640</v>
      </c>
      <c r="BL217" s="91" t="s">
        <v>1641</v>
      </c>
      <c r="BM217" s="244" t="s">
        <v>1466</v>
      </c>
      <c r="BN217" s="244" t="s">
        <v>1467</v>
      </c>
      <c r="BO217" s="90" t="s">
        <v>727</v>
      </c>
      <c r="BP217" s="244" t="s">
        <v>1468</v>
      </c>
      <c r="BQ217" s="90" t="s">
        <v>1509</v>
      </c>
      <c r="BR217" s="244" t="s">
        <v>1470</v>
      </c>
      <c r="BS217" s="100"/>
      <c r="BT217" s="100"/>
      <c r="BU217" s="100"/>
      <c r="BV217" s="100"/>
      <c r="BW217" s="100"/>
      <c r="BX217" s="100"/>
      <c r="BY217" s="100"/>
      <c r="BZ217" s="90" t="s">
        <v>1542</v>
      </c>
      <c r="CA217" s="100"/>
      <c r="CB217" s="100" t="s">
        <v>1466</v>
      </c>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c r="HN217" s="72"/>
      <c r="HO217" s="72"/>
      <c r="HP217" s="72"/>
      <c r="HQ217" s="72"/>
      <c r="HR217" s="72"/>
      <c r="HS217" s="72"/>
      <c r="HT217" s="72"/>
      <c r="HU217" s="72"/>
      <c r="HV217" s="72"/>
      <c r="HW217" s="72"/>
      <c r="HX217" s="72"/>
      <c r="HY217" s="72"/>
      <c r="HZ217" s="72"/>
      <c r="IA217" s="72"/>
      <c r="IB217" s="72"/>
      <c r="IC217" s="72"/>
      <c r="ID217" s="72"/>
      <c r="IE217" s="72"/>
      <c r="IF217" s="72"/>
      <c r="IG217" s="72"/>
      <c r="IH217" s="72"/>
      <c r="II217" s="72"/>
      <c r="IJ217" s="72"/>
      <c r="IK217" s="72"/>
      <c r="IL217" s="72"/>
      <c r="IM217" s="72"/>
      <c r="IN217" s="72"/>
      <c r="IO217" s="72"/>
      <c r="IP217" s="72"/>
      <c r="IQ217" s="72"/>
      <c r="IR217" s="72"/>
      <c r="IS217" s="72"/>
      <c r="IT217" s="72"/>
      <c r="IU217" s="72"/>
      <c r="IV217" s="72"/>
      <c r="IW217" s="72"/>
      <c r="IX217" s="72"/>
      <c r="IY217" s="72"/>
      <c r="IZ217" s="72"/>
    </row>
    <row r="218" s="70" customFormat="1" ht="87" hidden="1" customHeight="1" spans="1:260">
      <c r="A218" s="100">
        <f t="shared" si="44"/>
        <v>195</v>
      </c>
      <c r="B218" s="91" t="s">
        <v>1642</v>
      </c>
      <c r="C218" s="102"/>
      <c r="D218" s="102"/>
      <c r="E218" s="102"/>
      <c r="F218" s="102"/>
      <c r="G218" s="90" t="s">
        <v>1457</v>
      </c>
      <c r="H218" s="90" t="s">
        <v>1457</v>
      </c>
      <c r="I218" s="90" t="s">
        <v>372</v>
      </c>
      <c r="J218" s="126" t="s">
        <v>266</v>
      </c>
      <c r="K218" s="289" t="s">
        <v>1643</v>
      </c>
      <c r="L218" s="90" t="s">
        <v>1638</v>
      </c>
      <c r="M218" s="90">
        <v>25019</v>
      </c>
      <c r="N218" s="90">
        <v>7366</v>
      </c>
      <c r="O218" s="244">
        <f t="shared" si="46"/>
        <v>17653</v>
      </c>
      <c r="P218" s="90"/>
      <c r="Q218" s="100"/>
      <c r="R218" s="100"/>
      <c r="S218" s="90">
        <v>300</v>
      </c>
      <c r="T218" s="100"/>
      <c r="U218" s="90">
        <v>1000</v>
      </c>
      <c r="V218" s="90" t="s">
        <v>1644</v>
      </c>
      <c r="W218" s="90" t="s">
        <v>1639</v>
      </c>
      <c r="X218" s="90" t="s">
        <v>1616</v>
      </c>
      <c r="Y218" s="90" t="s">
        <v>1645</v>
      </c>
      <c r="Z218" s="153">
        <v>12</v>
      </c>
      <c r="AA218" s="153"/>
      <c r="AB218" s="306">
        <v>524</v>
      </c>
      <c r="AC218" s="306">
        <v>314</v>
      </c>
      <c r="AD218" s="306">
        <v>241</v>
      </c>
      <c r="AE218" s="306">
        <v>144.6</v>
      </c>
      <c r="AF218" s="155"/>
      <c r="AG218" s="155"/>
      <c r="AH218" s="311" t="s">
        <v>92</v>
      </c>
      <c r="AI218" s="311" t="s">
        <v>92</v>
      </c>
      <c r="AJ218" s="311" t="s">
        <v>92</v>
      </c>
      <c r="AK218" s="311" t="s">
        <v>1463</v>
      </c>
      <c r="AL218" s="158" t="s">
        <v>1464</v>
      </c>
      <c r="AM218" s="158">
        <v>0</v>
      </c>
      <c r="AN218" s="158">
        <v>100</v>
      </c>
      <c r="AO218" s="158" t="s">
        <v>486</v>
      </c>
      <c r="AP218" s="158"/>
      <c r="AQ218" s="158"/>
      <c r="AR218" s="158"/>
      <c r="AS218" s="158">
        <v>100</v>
      </c>
      <c r="AT218" s="158">
        <v>65</v>
      </c>
      <c r="AU218" s="158">
        <v>165</v>
      </c>
      <c r="AV218" s="158">
        <v>170</v>
      </c>
      <c r="AW218" s="158">
        <v>335</v>
      </c>
      <c r="AX218" s="158">
        <v>100</v>
      </c>
      <c r="AY218" s="158">
        <v>435</v>
      </c>
      <c r="AZ218" s="158">
        <v>82</v>
      </c>
      <c r="BA218" s="158">
        <v>517</v>
      </c>
      <c r="BB218" s="158">
        <v>83</v>
      </c>
      <c r="BC218" s="158">
        <v>660</v>
      </c>
      <c r="BD218" s="158">
        <v>27</v>
      </c>
      <c r="BE218" s="158">
        <v>687</v>
      </c>
      <c r="BF218" s="158">
        <v>78</v>
      </c>
      <c r="BG218" s="100">
        <v>765</v>
      </c>
      <c r="BH218" s="100">
        <v>90</v>
      </c>
      <c r="BI218" s="100">
        <v>855</v>
      </c>
      <c r="BJ218" s="204">
        <f t="shared" si="45"/>
        <v>0.855</v>
      </c>
      <c r="BK218" s="91" t="s">
        <v>1646</v>
      </c>
      <c r="BL218" s="91"/>
      <c r="BM218" s="244" t="s">
        <v>1466</v>
      </c>
      <c r="BN218" s="244" t="s">
        <v>1467</v>
      </c>
      <c r="BO218" s="90" t="s">
        <v>727</v>
      </c>
      <c r="BP218" s="244" t="s">
        <v>1468</v>
      </c>
      <c r="BQ218" s="90" t="s">
        <v>1509</v>
      </c>
      <c r="BR218" s="244" t="s">
        <v>1470</v>
      </c>
      <c r="BS218" s="100"/>
      <c r="BT218" s="100"/>
      <c r="BU218" s="100"/>
      <c r="BV218" s="100"/>
      <c r="BW218" s="100"/>
      <c r="BX218" s="100"/>
      <c r="BY218" s="100"/>
      <c r="BZ218" s="90" t="s">
        <v>1553</v>
      </c>
      <c r="CA218" s="100"/>
      <c r="CB218" s="100" t="s">
        <v>1466</v>
      </c>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c r="HN218" s="72"/>
      <c r="HO218" s="72"/>
      <c r="HP218" s="72"/>
      <c r="HQ218" s="72"/>
      <c r="HR218" s="72"/>
      <c r="HS218" s="72"/>
      <c r="HT218" s="72"/>
      <c r="HU218" s="72"/>
      <c r="HV218" s="72"/>
      <c r="HW218" s="72"/>
      <c r="HX218" s="72"/>
      <c r="HY218" s="72"/>
      <c r="HZ218" s="72"/>
      <c r="IA218" s="72"/>
      <c r="IB218" s="72"/>
      <c r="IC218" s="72"/>
      <c r="ID218" s="72"/>
      <c r="IE218" s="72"/>
      <c r="IF218" s="72"/>
      <c r="IG218" s="72"/>
      <c r="IH218" s="72"/>
      <c r="II218" s="72"/>
      <c r="IJ218" s="72"/>
      <c r="IK218" s="72"/>
      <c r="IL218" s="72"/>
      <c r="IM218" s="72"/>
      <c r="IN218" s="72"/>
      <c r="IO218" s="72"/>
      <c r="IP218" s="72"/>
      <c r="IQ218" s="72"/>
      <c r="IR218" s="72"/>
      <c r="IS218" s="72"/>
      <c r="IT218" s="72"/>
      <c r="IU218" s="72"/>
      <c r="IV218" s="72"/>
      <c r="IW218" s="72"/>
      <c r="IX218" s="72"/>
      <c r="IY218" s="72"/>
      <c r="IZ218" s="72"/>
    </row>
    <row r="219" s="70" customFormat="1" ht="104" hidden="1" customHeight="1" spans="1:260">
      <c r="A219" s="100">
        <f t="shared" si="44"/>
        <v>196</v>
      </c>
      <c r="B219" s="91" t="s">
        <v>1647</v>
      </c>
      <c r="C219" s="102"/>
      <c r="D219" s="102"/>
      <c r="E219" s="102"/>
      <c r="F219" s="102"/>
      <c r="G219" s="90" t="s">
        <v>1457</v>
      </c>
      <c r="H219" s="90" t="s">
        <v>1457</v>
      </c>
      <c r="I219" s="90" t="s">
        <v>372</v>
      </c>
      <c r="J219" s="126" t="s">
        <v>638</v>
      </c>
      <c r="K219" s="289" t="s">
        <v>1648</v>
      </c>
      <c r="L219" s="90" t="s">
        <v>375</v>
      </c>
      <c r="M219" s="90">
        <v>9827</v>
      </c>
      <c r="N219" s="90">
        <v>1469</v>
      </c>
      <c r="O219" s="244">
        <f t="shared" si="46"/>
        <v>8358</v>
      </c>
      <c r="P219" s="90"/>
      <c r="Q219" s="100"/>
      <c r="R219" s="100"/>
      <c r="S219" s="90">
        <v>300</v>
      </c>
      <c r="T219" s="100"/>
      <c r="U219" s="90">
        <v>800</v>
      </c>
      <c r="V219" s="90" t="s">
        <v>1644</v>
      </c>
      <c r="W219" s="90" t="s">
        <v>1639</v>
      </c>
      <c r="X219" s="90" t="s">
        <v>1625</v>
      </c>
      <c r="Y219" s="90" t="s">
        <v>1649</v>
      </c>
      <c r="Z219" s="153">
        <v>11</v>
      </c>
      <c r="AA219" s="153"/>
      <c r="AB219" s="306">
        <v>416</v>
      </c>
      <c r="AC219" s="306">
        <v>250</v>
      </c>
      <c r="AD219" s="306">
        <v>256</v>
      </c>
      <c r="AE219" s="306">
        <v>153.6</v>
      </c>
      <c r="AF219" s="155"/>
      <c r="AG219" s="155"/>
      <c r="AH219" s="311" t="s">
        <v>92</v>
      </c>
      <c r="AI219" s="311" t="s">
        <v>409</v>
      </c>
      <c r="AJ219" s="311" t="s">
        <v>92</v>
      </c>
      <c r="AK219" s="311" t="s">
        <v>1463</v>
      </c>
      <c r="AL219" s="158" t="s">
        <v>1464</v>
      </c>
      <c r="AM219" s="158">
        <v>0</v>
      </c>
      <c r="AN219" s="158">
        <v>55</v>
      </c>
      <c r="AO219" s="158" t="s">
        <v>380</v>
      </c>
      <c r="AP219" s="158"/>
      <c r="AQ219" s="158"/>
      <c r="AR219" s="158"/>
      <c r="AS219" s="158">
        <v>55</v>
      </c>
      <c r="AT219" s="158">
        <v>45</v>
      </c>
      <c r="AU219" s="158">
        <v>100</v>
      </c>
      <c r="AV219" s="158">
        <v>177</v>
      </c>
      <c r="AW219" s="158">
        <v>277</v>
      </c>
      <c r="AX219" s="158">
        <v>73</v>
      </c>
      <c r="AY219" s="158">
        <v>350</v>
      </c>
      <c r="AZ219" s="158">
        <v>67</v>
      </c>
      <c r="BA219" s="158">
        <v>417</v>
      </c>
      <c r="BB219" s="158">
        <v>70</v>
      </c>
      <c r="BC219" s="158">
        <v>487</v>
      </c>
      <c r="BD219" s="158">
        <v>68</v>
      </c>
      <c r="BE219" s="158">
        <v>555</v>
      </c>
      <c r="BF219" s="158">
        <v>51</v>
      </c>
      <c r="BG219" s="100">
        <v>606</v>
      </c>
      <c r="BH219" s="100">
        <v>86</v>
      </c>
      <c r="BI219" s="100">
        <v>692</v>
      </c>
      <c r="BJ219" s="204">
        <f t="shared" si="45"/>
        <v>0.865</v>
      </c>
      <c r="BK219" s="91" t="s">
        <v>1650</v>
      </c>
      <c r="BL219" s="91"/>
      <c r="BM219" s="244" t="s">
        <v>1466</v>
      </c>
      <c r="BN219" s="244" t="s">
        <v>1467</v>
      </c>
      <c r="BO219" s="90" t="s">
        <v>727</v>
      </c>
      <c r="BP219" s="244" t="s">
        <v>1468</v>
      </c>
      <c r="BQ219" s="90" t="s">
        <v>1493</v>
      </c>
      <c r="BR219" s="244" t="s">
        <v>1470</v>
      </c>
      <c r="BS219" s="100"/>
      <c r="BT219" s="100"/>
      <c r="BU219" s="100"/>
      <c r="BV219" s="100"/>
      <c r="BW219" s="100"/>
      <c r="BX219" s="100"/>
      <c r="BY219" s="100"/>
      <c r="BZ219" s="90" t="s">
        <v>1542</v>
      </c>
      <c r="CA219" s="100"/>
      <c r="CB219" s="100" t="s">
        <v>1466</v>
      </c>
      <c r="CC219" s="72"/>
      <c r="CD219" s="72"/>
      <c r="CE219" s="72"/>
      <c r="CF219" s="72"/>
      <c r="CG219" s="72"/>
      <c r="CH219" s="72"/>
      <c r="CI219" s="72"/>
      <c r="CJ219" s="72"/>
      <c r="CK219" s="72"/>
      <c r="CL219" s="72"/>
      <c r="CM219" s="72"/>
      <c r="CN219" s="72"/>
      <c r="CO219" s="72"/>
      <c r="CP219" s="72"/>
      <c r="CQ219" s="72"/>
      <c r="CR219" s="72"/>
      <c r="CS219" s="72"/>
      <c r="CT219" s="72"/>
      <c r="CU219" s="72"/>
      <c r="CV219" s="72"/>
      <c r="CW219" s="72"/>
      <c r="CX219" s="72"/>
      <c r="CY219" s="72"/>
      <c r="CZ219" s="72"/>
      <c r="DA219" s="72"/>
      <c r="DB219" s="72"/>
      <c r="DC219" s="72"/>
      <c r="DD219" s="72"/>
      <c r="DE219" s="72"/>
      <c r="DF219" s="72"/>
      <c r="DG219" s="72"/>
      <c r="DH219" s="72"/>
      <c r="DI219" s="72"/>
      <c r="DJ219" s="72"/>
      <c r="DK219" s="72"/>
      <c r="DL219" s="72"/>
      <c r="DM219" s="72"/>
      <c r="DN219" s="72"/>
      <c r="DO219" s="72"/>
      <c r="DP219" s="72"/>
      <c r="DQ219" s="72"/>
      <c r="DR219" s="72"/>
      <c r="DS219" s="72"/>
      <c r="DT219" s="72"/>
      <c r="DU219" s="72"/>
      <c r="DV219" s="72"/>
      <c r="DW219" s="72"/>
      <c r="DX219" s="72"/>
      <c r="DY219" s="72"/>
      <c r="DZ219" s="72"/>
      <c r="EA219" s="72"/>
      <c r="EB219" s="72"/>
      <c r="EC219" s="72"/>
      <c r="ED219" s="72"/>
      <c r="EE219" s="72"/>
      <c r="EF219" s="72"/>
      <c r="EG219" s="72"/>
      <c r="EH219" s="72"/>
      <c r="EI219" s="72"/>
      <c r="EJ219" s="72"/>
      <c r="EK219" s="72"/>
      <c r="EL219" s="72"/>
      <c r="EM219" s="72"/>
      <c r="EN219" s="72"/>
      <c r="EO219" s="72"/>
      <c r="EP219" s="72"/>
      <c r="EQ219" s="72"/>
      <c r="ER219" s="72"/>
      <c r="ES219" s="72"/>
      <c r="ET219" s="72"/>
      <c r="EU219" s="72"/>
      <c r="EV219" s="72"/>
      <c r="EW219" s="72"/>
      <c r="EX219" s="72"/>
      <c r="EY219" s="72"/>
      <c r="EZ219" s="72"/>
      <c r="FA219" s="72"/>
      <c r="FB219" s="72"/>
      <c r="FC219" s="72"/>
      <c r="FD219" s="72"/>
      <c r="FE219" s="72"/>
      <c r="FF219" s="72"/>
      <c r="FG219" s="72"/>
      <c r="FH219" s="72"/>
      <c r="FI219" s="72"/>
      <c r="FJ219" s="72"/>
      <c r="FK219" s="72"/>
      <c r="FL219" s="72"/>
      <c r="FM219" s="72"/>
      <c r="FN219" s="72"/>
      <c r="FO219" s="72"/>
      <c r="FP219" s="72"/>
      <c r="FQ219" s="72"/>
      <c r="FR219" s="72"/>
      <c r="FS219" s="72"/>
      <c r="FT219" s="72"/>
      <c r="FU219" s="72"/>
      <c r="FV219" s="72"/>
      <c r="FW219" s="72"/>
      <c r="FX219" s="72"/>
      <c r="FY219" s="72"/>
      <c r="FZ219" s="72"/>
      <c r="GA219" s="72"/>
      <c r="GB219" s="72"/>
      <c r="GC219" s="72"/>
      <c r="GD219" s="72"/>
      <c r="GE219" s="72"/>
      <c r="GF219" s="72"/>
      <c r="GG219" s="72"/>
      <c r="GH219" s="72"/>
      <c r="GI219" s="72"/>
      <c r="GJ219" s="72"/>
      <c r="GK219" s="72"/>
      <c r="GL219" s="72"/>
      <c r="GM219" s="72"/>
      <c r="GN219" s="72"/>
      <c r="GO219" s="72"/>
      <c r="GP219" s="72"/>
      <c r="GQ219" s="72"/>
      <c r="GR219" s="72"/>
      <c r="GS219" s="72"/>
      <c r="GT219" s="72"/>
      <c r="GU219" s="72"/>
      <c r="GV219" s="72"/>
      <c r="GW219" s="72"/>
      <c r="GX219" s="72"/>
      <c r="GY219" s="72"/>
      <c r="GZ219" s="72"/>
      <c r="HA219" s="72"/>
      <c r="HB219" s="72"/>
      <c r="HC219" s="72"/>
      <c r="HD219" s="72"/>
      <c r="HE219" s="72"/>
      <c r="HF219" s="72"/>
      <c r="HG219" s="72"/>
      <c r="HH219" s="72"/>
      <c r="HI219" s="72"/>
      <c r="HJ219" s="72"/>
      <c r="HK219" s="72"/>
      <c r="HL219" s="72"/>
      <c r="HM219" s="72"/>
      <c r="HN219" s="72"/>
      <c r="HO219" s="72"/>
      <c r="HP219" s="72"/>
      <c r="HQ219" s="72"/>
      <c r="HR219" s="72"/>
      <c r="HS219" s="72"/>
      <c r="HT219" s="72"/>
      <c r="HU219" s="72"/>
      <c r="HV219" s="72"/>
      <c r="HW219" s="72"/>
      <c r="HX219" s="72"/>
      <c r="HY219" s="72"/>
      <c r="HZ219" s="72"/>
      <c r="IA219" s="72"/>
      <c r="IB219" s="72"/>
      <c r="IC219" s="72"/>
      <c r="ID219" s="72"/>
      <c r="IE219" s="72"/>
      <c r="IF219" s="72"/>
      <c r="IG219" s="72"/>
      <c r="IH219" s="72"/>
      <c r="II219" s="72"/>
      <c r="IJ219" s="72"/>
      <c r="IK219" s="72"/>
      <c r="IL219" s="72"/>
      <c r="IM219" s="72"/>
      <c r="IN219" s="72"/>
      <c r="IO219" s="72"/>
      <c r="IP219" s="72"/>
      <c r="IQ219" s="72"/>
      <c r="IR219" s="72"/>
      <c r="IS219" s="72"/>
      <c r="IT219" s="72"/>
      <c r="IU219" s="72"/>
      <c r="IV219" s="72"/>
      <c r="IW219" s="72"/>
      <c r="IX219" s="72"/>
      <c r="IY219" s="72"/>
      <c r="IZ219" s="72"/>
    </row>
    <row r="220" s="70" customFormat="1" ht="73" hidden="1" customHeight="1" spans="1:260">
      <c r="A220" s="100">
        <f t="shared" si="44"/>
        <v>197</v>
      </c>
      <c r="B220" s="91" t="s">
        <v>1651</v>
      </c>
      <c r="C220" s="102"/>
      <c r="D220" s="102"/>
      <c r="E220" s="102"/>
      <c r="F220" s="102"/>
      <c r="G220" s="90" t="s">
        <v>1457</v>
      </c>
      <c r="H220" s="90" t="s">
        <v>1457</v>
      </c>
      <c r="I220" s="90" t="s">
        <v>372</v>
      </c>
      <c r="J220" s="126" t="s">
        <v>839</v>
      </c>
      <c r="K220" s="289" t="s">
        <v>1652</v>
      </c>
      <c r="L220" s="90" t="s">
        <v>546</v>
      </c>
      <c r="M220" s="90">
        <v>11168</v>
      </c>
      <c r="N220" s="90">
        <v>1008</v>
      </c>
      <c r="O220" s="244">
        <f t="shared" si="46"/>
        <v>10160</v>
      </c>
      <c r="P220" s="90"/>
      <c r="Q220" s="100"/>
      <c r="R220" s="100"/>
      <c r="S220" s="90">
        <v>400</v>
      </c>
      <c r="T220" s="100"/>
      <c r="U220" s="90">
        <v>900</v>
      </c>
      <c r="V220" s="90" t="s">
        <v>1639</v>
      </c>
      <c r="W220" s="90" t="s">
        <v>1625</v>
      </c>
      <c r="X220" s="90" t="s">
        <v>1626</v>
      </c>
      <c r="Y220" s="245" t="s">
        <v>1564</v>
      </c>
      <c r="Z220" s="153">
        <v>9</v>
      </c>
      <c r="AA220" s="153"/>
      <c r="AB220" s="306">
        <v>229</v>
      </c>
      <c r="AC220" s="306">
        <v>138</v>
      </c>
      <c r="AD220" s="306">
        <v>180</v>
      </c>
      <c r="AE220" s="306">
        <v>108</v>
      </c>
      <c r="AF220" s="155"/>
      <c r="AG220" s="155"/>
      <c r="AH220" s="311" t="s">
        <v>92</v>
      </c>
      <c r="AI220" s="311" t="s">
        <v>409</v>
      </c>
      <c r="AJ220" s="311" t="s">
        <v>409</v>
      </c>
      <c r="AK220" s="311" t="s">
        <v>1463</v>
      </c>
      <c r="AL220" s="158" t="s">
        <v>1464</v>
      </c>
      <c r="AM220" s="158">
        <v>0</v>
      </c>
      <c r="AN220" s="158">
        <v>65</v>
      </c>
      <c r="AO220" s="158" t="s">
        <v>434</v>
      </c>
      <c r="AP220" s="158"/>
      <c r="AQ220" s="158"/>
      <c r="AR220" s="158"/>
      <c r="AS220" s="158">
        <v>65</v>
      </c>
      <c r="AT220" s="158">
        <v>70</v>
      </c>
      <c r="AU220" s="158">
        <v>135</v>
      </c>
      <c r="AV220" s="158">
        <v>174</v>
      </c>
      <c r="AW220" s="158">
        <v>309</v>
      </c>
      <c r="AX220" s="158">
        <v>80</v>
      </c>
      <c r="AY220" s="158">
        <v>389</v>
      </c>
      <c r="AZ220" s="158">
        <v>68</v>
      </c>
      <c r="BA220" s="158">
        <v>457</v>
      </c>
      <c r="BB220" s="158">
        <v>72</v>
      </c>
      <c r="BC220" s="158">
        <v>529</v>
      </c>
      <c r="BD220" s="158">
        <v>76</v>
      </c>
      <c r="BE220" s="158">
        <v>605</v>
      </c>
      <c r="BF220" s="158">
        <v>79</v>
      </c>
      <c r="BG220" s="100">
        <v>684</v>
      </c>
      <c r="BH220" s="100">
        <v>84</v>
      </c>
      <c r="BI220" s="100">
        <v>768</v>
      </c>
      <c r="BJ220" s="204">
        <f t="shared" si="45"/>
        <v>0.853333333333333</v>
      </c>
      <c r="BK220" s="319" t="s">
        <v>1653</v>
      </c>
      <c r="BL220" s="91"/>
      <c r="BM220" s="244" t="s">
        <v>1466</v>
      </c>
      <c r="BN220" s="244" t="s">
        <v>1467</v>
      </c>
      <c r="BO220" s="90" t="s">
        <v>727</v>
      </c>
      <c r="BP220" s="244" t="s">
        <v>1468</v>
      </c>
      <c r="BQ220" s="90" t="s">
        <v>1479</v>
      </c>
      <c r="BR220" s="244" t="s">
        <v>1470</v>
      </c>
      <c r="BS220" s="100"/>
      <c r="BT220" s="100"/>
      <c r="BU220" s="100"/>
      <c r="BV220" s="100"/>
      <c r="BW220" s="100"/>
      <c r="BX220" s="100"/>
      <c r="BY220" s="100"/>
      <c r="BZ220" s="90"/>
      <c r="CA220" s="100"/>
      <c r="CB220" s="100" t="s">
        <v>1466</v>
      </c>
      <c r="CC220" s="72"/>
      <c r="CD220" s="72"/>
      <c r="CE220" s="72"/>
      <c r="CF220" s="72"/>
      <c r="CG220" s="72"/>
      <c r="CH220" s="72"/>
      <c r="CI220" s="72"/>
      <c r="CJ220" s="72"/>
      <c r="CK220" s="72"/>
      <c r="CL220" s="72"/>
      <c r="CM220" s="72"/>
      <c r="CN220" s="72"/>
      <c r="CO220" s="72"/>
      <c r="CP220" s="72"/>
      <c r="CQ220" s="72"/>
      <c r="CR220" s="72"/>
      <c r="CS220" s="72"/>
      <c r="CT220" s="72"/>
      <c r="CU220" s="72"/>
      <c r="CV220" s="72"/>
      <c r="CW220" s="72"/>
      <c r="CX220" s="72"/>
      <c r="CY220" s="72"/>
      <c r="CZ220" s="72"/>
      <c r="DA220" s="72"/>
      <c r="DB220" s="72"/>
      <c r="DC220" s="72"/>
      <c r="DD220" s="72"/>
      <c r="DE220" s="72"/>
      <c r="DF220" s="72"/>
      <c r="DG220" s="72"/>
      <c r="DH220" s="72"/>
      <c r="DI220" s="72"/>
      <c r="DJ220" s="72"/>
      <c r="DK220" s="72"/>
      <c r="DL220" s="72"/>
      <c r="DM220" s="72"/>
      <c r="DN220" s="72"/>
      <c r="DO220" s="72"/>
      <c r="DP220" s="72"/>
      <c r="DQ220" s="72"/>
      <c r="DR220" s="72"/>
      <c r="DS220" s="72"/>
      <c r="DT220" s="72"/>
      <c r="DU220" s="72"/>
      <c r="DV220" s="72"/>
      <c r="DW220" s="72"/>
      <c r="DX220" s="72"/>
      <c r="DY220" s="72"/>
      <c r="DZ220" s="72"/>
      <c r="EA220" s="72"/>
      <c r="EB220" s="72"/>
      <c r="EC220" s="72"/>
      <c r="ED220" s="72"/>
      <c r="EE220" s="72"/>
      <c r="EF220" s="72"/>
      <c r="EG220" s="72"/>
      <c r="EH220" s="72"/>
      <c r="EI220" s="72"/>
      <c r="EJ220" s="72"/>
      <c r="EK220" s="72"/>
      <c r="EL220" s="72"/>
      <c r="EM220" s="72"/>
      <c r="EN220" s="72"/>
      <c r="EO220" s="72"/>
      <c r="EP220" s="72"/>
      <c r="EQ220" s="72"/>
      <c r="ER220" s="72"/>
      <c r="ES220" s="72"/>
      <c r="ET220" s="72"/>
      <c r="EU220" s="72"/>
      <c r="EV220" s="72"/>
      <c r="EW220" s="72"/>
      <c r="EX220" s="72"/>
      <c r="EY220" s="72"/>
      <c r="EZ220" s="72"/>
      <c r="FA220" s="72"/>
      <c r="FB220" s="72"/>
      <c r="FC220" s="72"/>
      <c r="FD220" s="72"/>
      <c r="FE220" s="72"/>
      <c r="FF220" s="72"/>
      <c r="FG220" s="72"/>
      <c r="FH220" s="72"/>
      <c r="FI220" s="72"/>
      <c r="FJ220" s="72"/>
      <c r="FK220" s="72"/>
      <c r="FL220" s="72"/>
      <c r="FM220" s="72"/>
      <c r="FN220" s="72"/>
      <c r="FO220" s="72"/>
      <c r="FP220" s="72"/>
      <c r="FQ220" s="72"/>
      <c r="FR220" s="72"/>
      <c r="FS220" s="72"/>
      <c r="FT220" s="72"/>
      <c r="FU220" s="72"/>
      <c r="FV220" s="72"/>
      <c r="FW220" s="72"/>
      <c r="FX220" s="72"/>
      <c r="FY220" s="72"/>
      <c r="FZ220" s="72"/>
      <c r="GA220" s="72"/>
      <c r="GB220" s="72"/>
      <c r="GC220" s="72"/>
      <c r="GD220" s="72"/>
      <c r="GE220" s="72"/>
      <c r="GF220" s="72"/>
      <c r="GG220" s="72"/>
      <c r="GH220" s="72"/>
      <c r="GI220" s="72"/>
      <c r="GJ220" s="72"/>
      <c r="GK220" s="72"/>
      <c r="GL220" s="72"/>
      <c r="GM220" s="72"/>
      <c r="GN220" s="72"/>
      <c r="GO220" s="72"/>
      <c r="GP220" s="72"/>
      <c r="GQ220" s="72"/>
      <c r="GR220" s="72"/>
      <c r="GS220" s="72"/>
      <c r="GT220" s="72"/>
      <c r="GU220" s="72"/>
      <c r="GV220" s="72"/>
      <c r="GW220" s="72"/>
      <c r="GX220" s="72"/>
      <c r="GY220" s="72"/>
      <c r="GZ220" s="72"/>
      <c r="HA220" s="72"/>
      <c r="HB220" s="72"/>
      <c r="HC220" s="72"/>
      <c r="HD220" s="72"/>
      <c r="HE220" s="72"/>
      <c r="HF220" s="72"/>
      <c r="HG220" s="72"/>
      <c r="HH220" s="72"/>
      <c r="HI220" s="72"/>
      <c r="HJ220" s="72"/>
      <c r="HK220" s="72"/>
      <c r="HL220" s="72"/>
      <c r="HM220" s="72"/>
      <c r="HN220" s="72"/>
      <c r="HO220" s="72"/>
      <c r="HP220" s="72"/>
      <c r="HQ220" s="72"/>
      <c r="HR220" s="72"/>
      <c r="HS220" s="72"/>
      <c r="HT220" s="72"/>
      <c r="HU220" s="72"/>
      <c r="HV220" s="72"/>
      <c r="HW220" s="72"/>
      <c r="HX220" s="72"/>
      <c r="HY220" s="72"/>
      <c r="HZ220" s="72"/>
      <c r="IA220" s="72"/>
      <c r="IB220" s="72"/>
      <c r="IC220" s="72"/>
      <c r="ID220" s="72"/>
      <c r="IE220" s="72"/>
      <c r="IF220" s="72"/>
      <c r="IG220" s="72"/>
      <c r="IH220" s="72"/>
      <c r="II220" s="72"/>
      <c r="IJ220" s="72"/>
      <c r="IK220" s="72"/>
      <c r="IL220" s="72"/>
      <c r="IM220" s="72"/>
      <c r="IN220" s="72"/>
      <c r="IO220" s="72"/>
      <c r="IP220" s="72"/>
      <c r="IQ220" s="72"/>
      <c r="IR220" s="72"/>
      <c r="IS220" s="72"/>
      <c r="IT220" s="72"/>
      <c r="IU220" s="72"/>
      <c r="IV220" s="72"/>
      <c r="IW220" s="72"/>
      <c r="IX220" s="72"/>
      <c r="IY220" s="72"/>
      <c r="IZ220" s="72"/>
    </row>
    <row r="221" s="70" customFormat="1" ht="83" hidden="1" customHeight="1" spans="1:260">
      <c r="A221" s="100">
        <f t="shared" si="44"/>
        <v>198</v>
      </c>
      <c r="B221" s="91" t="s">
        <v>1654</v>
      </c>
      <c r="C221" s="102"/>
      <c r="D221" s="102"/>
      <c r="E221" s="102"/>
      <c r="F221" s="102"/>
      <c r="G221" s="90" t="s">
        <v>1457</v>
      </c>
      <c r="H221" s="90" t="s">
        <v>1457</v>
      </c>
      <c r="I221" s="90" t="s">
        <v>372</v>
      </c>
      <c r="J221" s="126" t="s">
        <v>233</v>
      </c>
      <c r="K221" s="289" t="s">
        <v>1655</v>
      </c>
      <c r="L221" s="90" t="s">
        <v>1656</v>
      </c>
      <c r="M221" s="90">
        <v>26956</v>
      </c>
      <c r="N221" s="90">
        <v>2824</v>
      </c>
      <c r="O221" s="244">
        <f t="shared" si="46"/>
        <v>24132</v>
      </c>
      <c r="P221" s="90"/>
      <c r="Q221" s="100"/>
      <c r="R221" s="100"/>
      <c r="S221" s="90">
        <v>500</v>
      </c>
      <c r="T221" s="100"/>
      <c r="U221" s="90">
        <v>3000</v>
      </c>
      <c r="V221" s="90" t="s">
        <v>1639</v>
      </c>
      <c r="W221" s="90" t="s">
        <v>1625</v>
      </c>
      <c r="X221" s="90" t="s">
        <v>1625</v>
      </c>
      <c r="Y221" s="90" t="s">
        <v>1657</v>
      </c>
      <c r="Z221" s="153">
        <v>9</v>
      </c>
      <c r="AA221" s="153"/>
      <c r="AB221" s="306">
        <v>314</v>
      </c>
      <c r="AC221" s="306">
        <v>188.4</v>
      </c>
      <c r="AD221" s="306">
        <v>120</v>
      </c>
      <c r="AE221" s="306">
        <v>70</v>
      </c>
      <c r="AF221" s="155"/>
      <c r="AG221" s="155"/>
      <c r="AH221" s="311" t="s">
        <v>92</v>
      </c>
      <c r="AI221" s="311" t="s">
        <v>409</v>
      </c>
      <c r="AJ221" s="311" t="s">
        <v>409</v>
      </c>
      <c r="AK221" s="311" t="s">
        <v>1463</v>
      </c>
      <c r="AL221" s="158" t="s">
        <v>1464</v>
      </c>
      <c r="AM221" s="158">
        <v>0</v>
      </c>
      <c r="AN221" s="158">
        <v>400</v>
      </c>
      <c r="AO221" s="158" t="s">
        <v>434</v>
      </c>
      <c r="AP221" s="158" t="s">
        <v>396</v>
      </c>
      <c r="AQ221" s="158"/>
      <c r="AR221" s="158"/>
      <c r="AS221" s="158">
        <v>400</v>
      </c>
      <c r="AT221" s="158">
        <v>355</v>
      </c>
      <c r="AU221" s="158">
        <v>755</v>
      </c>
      <c r="AV221" s="158">
        <v>250</v>
      </c>
      <c r="AW221" s="158">
        <v>1005</v>
      </c>
      <c r="AX221" s="158">
        <v>250</v>
      </c>
      <c r="AY221" s="158">
        <v>1255</v>
      </c>
      <c r="AZ221" s="158">
        <v>247</v>
      </c>
      <c r="BA221" s="158">
        <v>1502</v>
      </c>
      <c r="BB221" s="158">
        <v>253</v>
      </c>
      <c r="BC221" s="158">
        <v>1755</v>
      </c>
      <c r="BD221" s="158">
        <v>260</v>
      </c>
      <c r="BE221" s="158">
        <v>2015</v>
      </c>
      <c r="BF221" s="158">
        <v>340</v>
      </c>
      <c r="BG221" s="100">
        <v>2355</v>
      </c>
      <c r="BH221" s="100">
        <v>200</v>
      </c>
      <c r="BI221" s="100">
        <v>2555</v>
      </c>
      <c r="BJ221" s="204">
        <f t="shared" si="45"/>
        <v>0.851666666666667</v>
      </c>
      <c r="BK221" s="319" t="s">
        <v>1658</v>
      </c>
      <c r="BL221" s="91"/>
      <c r="BM221" s="244" t="s">
        <v>1466</v>
      </c>
      <c r="BN221" s="244" t="s">
        <v>1467</v>
      </c>
      <c r="BO221" s="90" t="s">
        <v>727</v>
      </c>
      <c r="BP221" s="244" t="s">
        <v>1468</v>
      </c>
      <c r="BQ221" s="90" t="s">
        <v>1500</v>
      </c>
      <c r="BR221" s="244" t="s">
        <v>1470</v>
      </c>
      <c r="BS221" s="100"/>
      <c r="BT221" s="100"/>
      <c r="BU221" s="100"/>
      <c r="BV221" s="100"/>
      <c r="BW221" s="100"/>
      <c r="BX221" s="100"/>
      <c r="BY221" s="100"/>
      <c r="BZ221" s="90" t="s">
        <v>1542</v>
      </c>
      <c r="CA221" s="100"/>
      <c r="CB221" s="100" t="s">
        <v>1466</v>
      </c>
      <c r="CC221" s="72"/>
      <c r="CD221" s="72"/>
      <c r="CE221" s="72"/>
      <c r="CF221" s="72"/>
      <c r="CG221" s="72"/>
      <c r="CH221" s="72"/>
      <c r="CI221" s="72"/>
      <c r="CJ221" s="72"/>
      <c r="CK221" s="72"/>
      <c r="CL221" s="72"/>
      <c r="CM221" s="72"/>
      <c r="CN221" s="72"/>
      <c r="CO221" s="72"/>
      <c r="CP221" s="72"/>
      <c r="CQ221" s="72"/>
      <c r="CR221" s="72"/>
      <c r="CS221" s="72"/>
      <c r="CT221" s="72"/>
      <c r="CU221" s="72"/>
      <c r="CV221" s="72"/>
      <c r="CW221" s="72"/>
      <c r="CX221" s="72"/>
      <c r="CY221" s="72"/>
      <c r="CZ221" s="72"/>
      <c r="DA221" s="72"/>
      <c r="DB221" s="72"/>
      <c r="DC221" s="72"/>
      <c r="DD221" s="72"/>
      <c r="DE221" s="72"/>
      <c r="DF221" s="72"/>
      <c r="DG221" s="72"/>
      <c r="DH221" s="72"/>
      <c r="DI221" s="72"/>
      <c r="DJ221" s="72"/>
      <c r="DK221" s="72"/>
      <c r="DL221" s="72"/>
      <c r="DM221" s="72"/>
      <c r="DN221" s="72"/>
      <c r="DO221" s="72"/>
      <c r="DP221" s="72"/>
      <c r="DQ221" s="72"/>
      <c r="DR221" s="72"/>
      <c r="DS221" s="72"/>
      <c r="DT221" s="72"/>
      <c r="DU221" s="72"/>
      <c r="DV221" s="72"/>
      <c r="DW221" s="72"/>
      <c r="DX221" s="72"/>
      <c r="DY221" s="72"/>
      <c r="DZ221" s="72"/>
      <c r="EA221" s="72"/>
      <c r="EB221" s="72"/>
      <c r="EC221" s="72"/>
      <c r="ED221" s="72"/>
      <c r="EE221" s="72"/>
      <c r="EF221" s="72"/>
      <c r="EG221" s="72"/>
      <c r="EH221" s="72"/>
      <c r="EI221" s="72"/>
      <c r="EJ221" s="72"/>
      <c r="EK221" s="72"/>
      <c r="EL221" s="72"/>
      <c r="EM221" s="72"/>
      <c r="EN221" s="72"/>
      <c r="EO221" s="72"/>
      <c r="EP221" s="72"/>
      <c r="EQ221" s="72"/>
      <c r="ER221" s="72"/>
      <c r="ES221" s="72"/>
      <c r="ET221" s="72"/>
      <c r="EU221" s="72"/>
      <c r="EV221" s="72"/>
      <c r="EW221" s="72"/>
      <c r="EX221" s="72"/>
      <c r="EY221" s="72"/>
      <c r="EZ221" s="72"/>
      <c r="FA221" s="72"/>
      <c r="FB221" s="72"/>
      <c r="FC221" s="72"/>
      <c r="FD221" s="72"/>
      <c r="FE221" s="72"/>
      <c r="FF221" s="72"/>
      <c r="FG221" s="72"/>
      <c r="FH221" s="72"/>
      <c r="FI221" s="72"/>
      <c r="FJ221" s="72"/>
      <c r="FK221" s="72"/>
      <c r="FL221" s="72"/>
      <c r="FM221" s="72"/>
      <c r="FN221" s="72"/>
      <c r="FO221" s="72"/>
      <c r="FP221" s="72"/>
      <c r="FQ221" s="72"/>
      <c r="FR221" s="72"/>
      <c r="FS221" s="72"/>
      <c r="FT221" s="72"/>
      <c r="FU221" s="72"/>
      <c r="FV221" s="72"/>
      <c r="FW221" s="72"/>
      <c r="FX221" s="72"/>
      <c r="FY221" s="72"/>
      <c r="FZ221" s="72"/>
      <c r="GA221" s="72"/>
      <c r="GB221" s="72"/>
      <c r="GC221" s="72"/>
      <c r="GD221" s="72"/>
      <c r="GE221" s="72"/>
      <c r="GF221" s="72"/>
      <c r="GG221" s="72"/>
      <c r="GH221" s="72"/>
      <c r="GI221" s="72"/>
      <c r="GJ221" s="72"/>
      <c r="GK221" s="72"/>
      <c r="GL221" s="72"/>
      <c r="GM221" s="72"/>
      <c r="GN221" s="72"/>
      <c r="GO221" s="72"/>
      <c r="GP221" s="72"/>
      <c r="GQ221" s="72"/>
      <c r="GR221" s="72"/>
      <c r="GS221" s="72"/>
      <c r="GT221" s="72"/>
      <c r="GU221" s="72"/>
      <c r="GV221" s="72"/>
      <c r="GW221" s="72"/>
      <c r="GX221" s="72"/>
      <c r="GY221" s="72"/>
      <c r="GZ221" s="72"/>
      <c r="HA221" s="72"/>
      <c r="HB221" s="72"/>
      <c r="HC221" s="72"/>
      <c r="HD221" s="72"/>
      <c r="HE221" s="72"/>
      <c r="HF221" s="72"/>
      <c r="HG221" s="72"/>
      <c r="HH221" s="72"/>
      <c r="HI221" s="72"/>
      <c r="HJ221" s="72"/>
      <c r="HK221" s="72"/>
      <c r="HL221" s="72"/>
      <c r="HM221" s="72"/>
      <c r="HN221" s="72"/>
      <c r="HO221" s="72"/>
      <c r="HP221" s="72"/>
      <c r="HQ221" s="72"/>
      <c r="HR221" s="72"/>
      <c r="HS221" s="72"/>
      <c r="HT221" s="72"/>
      <c r="HU221" s="72"/>
      <c r="HV221" s="72"/>
      <c r="HW221" s="72"/>
      <c r="HX221" s="72"/>
      <c r="HY221" s="72"/>
      <c r="HZ221" s="72"/>
      <c r="IA221" s="72"/>
      <c r="IB221" s="72"/>
      <c r="IC221" s="72"/>
      <c r="ID221" s="72"/>
      <c r="IE221" s="72"/>
      <c r="IF221" s="72"/>
      <c r="IG221" s="72"/>
      <c r="IH221" s="72"/>
      <c r="II221" s="72"/>
      <c r="IJ221" s="72"/>
      <c r="IK221" s="72"/>
      <c r="IL221" s="72"/>
      <c r="IM221" s="72"/>
      <c r="IN221" s="72"/>
      <c r="IO221" s="72"/>
      <c r="IP221" s="72"/>
      <c r="IQ221" s="72"/>
      <c r="IR221" s="72"/>
      <c r="IS221" s="72"/>
      <c r="IT221" s="72"/>
      <c r="IU221" s="72"/>
      <c r="IV221" s="72"/>
      <c r="IW221" s="72"/>
      <c r="IX221" s="72"/>
      <c r="IY221" s="72"/>
      <c r="IZ221" s="72"/>
    </row>
    <row r="222" s="70" customFormat="1" ht="94" hidden="1" customHeight="1" spans="1:260">
      <c r="A222" s="100">
        <f t="shared" si="44"/>
        <v>199</v>
      </c>
      <c r="B222" s="91" t="s">
        <v>1659</v>
      </c>
      <c r="C222" s="102"/>
      <c r="D222" s="102"/>
      <c r="E222" s="102"/>
      <c r="F222" s="102"/>
      <c r="G222" s="90" t="s">
        <v>1457</v>
      </c>
      <c r="H222" s="90" t="s">
        <v>1457</v>
      </c>
      <c r="I222" s="90" t="s">
        <v>372</v>
      </c>
      <c r="J222" s="90" t="s">
        <v>1660</v>
      </c>
      <c r="K222" s="288" t="s">
        <v>1661</v>
      </c>
      <c r="L222" s="287" t="s">
        <v>1662</v>
      </c>
      <c r="M222" s="287">
        <v>2999</v>
      </c>
      <c r="N222" s="287"/>
      <c r="O222" s="287">
        <v>2999</v>
      </c>
      <c r="P222" s="244"/>
      <c r="Q222" s="100"/>
      <c r="R222" s="100"/>
      <c r="S222" s="90">
        <v>399</v>
      </c>
      <c r="T222" s="100"/>
      <c r="U222" s="287">
        <v>2600</v>
      </c>
      <c r="V222" s="245" t="s">
        <v>1663</v>
      </c>
      <c r="W222" s="245"/>
      <c r="X222" s="245"/>
      <c r="Y222" s="245"/>
      <c r="Z222" s="153">
        <v>1</v>
      </c>
      <c r="AA222" s="153">
        <v>3</v>
      </c>
      <c r="AB222" s="154"/>
      <c r="AC222" s="154"/>
      <c r="AD222" s="154"/>
      <c r="AE222" s="154"/>
      <c r="AF222" s="155"/>
      <c r="AG222" s="155"/>
      <c r="AH222" s="311" t="s">
        <v>92</v>
      </c>
      <c r="AI222" s="311" t="s">
        <v>735</v>
      </c>
      <c r="AJ222" s="311" t="s">
        <v>735</v>
      </c>
      <c r="AK222" s="311" t="s">
        <v>1463</v>
      </c>
      <c r="AL222" s="158" t="s">
        <v>1464</v>
      </c>
      <c r="AM222" s="158">
        <v>1505</v>
      </c>
      <c r="AN222" s="158">
        <v>150</v>
      </c>
      <c r="AO222" s="158" t="s">
        <v>395</v>
      </c>
      <c r="AP222" s="158" t="s">
        <v>396</v>
      </c>
      <c r="AQ222" s="158" t="s">
        <v>168</v>
      </c>
      <c r="AR222" s="154" t="s">
        <v>1030</v>
      </c>
      <c r="AS222" s="158">
        <v>1655</v>
      </c>
      <c r="AT222" s="158">
        <v>700</v>
      </c>
      <c r="AU222" s="158">
        <v>2355</v>
      </c>
      <c r="AV222" s="158">
        <v>245</v>
      </c>
      <c r="AW222" s="158">
        <v>2600</v>
      </c>
      <c r="AX222" s="158">
        <v>0</v>
      </c>
      <c r="AY222" s="158">
        <v>2600</v>
      </c>
      <c r="AZ222" s="158">
        <v>0</v>
      </c>
      <c r="BA222" s="158">
        <v>2600</v>
      </c>
      <c r="BB222" s="158">
        <v>0</v>
      </c>
      <c r="BC222" s="158">
        <v>2600</v>
      </c>
      <c r="BD222" s="158">
        <v>0</v>
      </c>
      <c r="BE222" s="158">
        <v>2600</v>
      </c>
      <c r="BF222" s="158">
        <v>0</v>
      </c>
      <c r="BG222" s="100">
        <v>2600</v>
      </c>
      <c r="BH222" s="100">
        <v>0</v>
      </c>
      <c r="BI222" s="100">
        <v>2600</v>
      </c>
      <c r="BJ222" s="204">
        <f>AW222/U222</f>
        <v>1</v>
      </c>
      <c r="BK222" s="91" t="s">
        <v>1518</v>
      </c>
      <c r="BL222" s="111"/>
      <c r="BM222" s="244" t="s">
        <v>1466</v>
      </c>
      <c r="BN222" s="244" t="s">
        <v>1467</v>
      </c>
      <c r="BO222" s="90" t="s">
        <v>727</v>
      </c>
      <c r="BP222" s="244" t="s">
        <v>1468</v>
      </c>
      <c r="BQ222" s="90" t="s">
        <v>1664</v>
      </c>
      <c r="BR222" s="244" t="s">
        <v>1470</v>
      </c>
      <c r="BS222" s="100"/>
      <c r="BT222" s="100"/>
      <c r="BU222" s="100"/>
      <c r="BV222" s="100"/>
      <c r="BW222" s="100"/>
      <c r="BX222" s="100"/>
      <c r="BY222" s="100"/>
      <c r="BZ222" s="100"/>
      <c r="CA222" s="100"/>
      <c r="CB222" s="100" t="s">
        <v>1466</v>
      </c>
      <c r="CC222" s="72"/>
      <c r="CD222" s="72"/>
      <c r="CE222" s="72"/>
      <c r="CF222" s="72"/>
      <c r="CG222" s="72"/>
      <c r="CH222" s="72"/>
      <c r="CI222" s="72"/>
      <c r="CJ222" s="72"/>
      <c r="CK222" s="72"/>
      <c r="CL222" s="72"/>
      <c r="CM222" s="72"/>
      <c r="CN222" s="72"/>
      <c r="CO222" s="72"/>
      <c r="CP222" s="72"/>
      <c r="CQ222" s="72"/>
      <c r="CR222" s="72"/>
      <c r="CS222" s="72"/>
      <c r="CT222" s="72"/>
      <c r="CU222" s="72"/>
      <c r="CV222" s="72"/>
      <c r="CW222" s="72"/>
      <c r="CX222" s="72"/>
      <c r="CY222" s="72"/>
      <c r="CZ222" s="72"/>
      <c r="DA222" s="72"/>
      <c r="DB222" s="72"/>
      <c r="DC222" s="72"/>
      <c r="DD222" s="72"/>
      <c r="DE222" s="72"/>
      <c r="DF222" s="72"/>
      <c r="DG222" s="72"/>
      <c r="DH222" s="72"/>
      <c r="DI222" s="72"/>
      <c r="DJ222" s="72"/>
      <c r="DK222" s="72"/>
      <c r="DL222" s="72"/>
      <c r="DM222" s="72"/>
      <c r="DN222" s="72"/>
      <c r="DO222" s="72"/>
      <c r="DP222" s="72"/>
      <c r="DQ222" s="72"/>
      <c r="DR222" s="72"/>
      <c r="DS222" s="72"/>
      <c r="DT222" s="72"/>
      <c r="DU222" s="72"/>
      <c r="DV222" s="72"/>
      <c r="DW222" s="72"/>
      <c r="DX222" s="72"/>
      <c r="DY222" s="72"/>
      <c r="DZ222" s="72"/>
      <c r="EA222" s="72"/>
      <c r="EB222" s="72"/>
      <c r="EC222" s="72"/>
      <c r="ED222" s="72"/>
      <c r="EE222" s="72"/>
      <c r="EF222" s="72"/>
      <c r="EG222" s="72"/>
      <c r="EH222" s="72"/>
      <c r="EI222" s="72"/>
      <c r="EJ222" s="72"/>
      <c r="EK222" s="72"/>
      <c r="EL222" s="72"/>
      <c r="EM222" s="72"/>
      <c r="EN222" s="72"/>
      <c r="EO222" s="72"/>
      <c r="EP222" s="72"/>
      <c r="EQ222" s="72"/>
      <c r="ER222" s="72"/>
      <c r="ES222" s="72"/>
      <c r="ET222" s="72"/>
      <c r="EU222" s="72"/>
      <c r="EV222" s="72"/>
      <c r="EW222" s="72"/>
      <c r="EX222" s="72"/>
      <c r="EY222" s="72"/>
      <c r="EZ222" s="72"/>
      <c r="FA222" s="72"/>
      <c r="FB222" s="72"/>
      <c r="FC222" s="72"/>
      <c r="FD222" s="72"/>
      <c r="FE222" s="72"/>
      <c r="FF222" s="72"/>
      <c r="FG222" s="72"/>
      <c r="FH222" s="72"/>
      <c r="FI222" s="72"/>
      <c r="FJ222" s="72"/>
      <c r="FK222" s="72"/>
      <c r="FL222" s="72"/>
      <c r="FM222" s="72"/>
      <c r="FN222" s="72"/>
      <c r="FO222" s="72"/>
      <c r="FP222" s="72"/>
      <c r="FQ222" s="72"/>
      <c r="FR222" s="72"/>
      <c r="FS222" s="72"/>
      <c r="FT222" s="72"/>
      <c r="FU222" s="72"/>
      <c r="FV222" s="72"/>
      <c r="FW222" s="72"/>
      <c r="FX222" s="72"/>
      <c r="FY222" s="72"/>
      <c r="FZ222" s="72"/>
      <c r="GA222" s="72"/>
      <c r="GB222" s="72"/>
      <c r="GC222" s="72"/>
      <c r="GD222" s="72"/>
      <c r="GE222" s="72"/>
      <c r="GF222" s="72"/>
      <c r="GG222" s="72"/>
      <c r="GH222" s="72"/>
      <c r="GI222" s="72"/>
      <c r="GJ222" s="72"/>
      <c r="GK222" s="72"/>
      <c r="GL222" s="72"/>
      <c r="GM222" s="72"/>
      <c r="GN222" s="72"/>
      <c r="GO222" s="72"/>
      <c r="GP222" s="72"/>
      <c r="GQ222" s="72"/>
      <c r="GR222" s="72"/>
      <c r="GS222" s="72"/>
      <c r="GT222" s="72"/>
      <c r="GU222" s="72"/>
      <c r="GV222" s="72"/>
      <c r="GW222" s="72"/>
      <c r="GX222" s="72"/>
      <c r="GY222" s="72"/>
      <c r="GZ222" s="72"/>
      <c r="HA222" s="72"/>
      <c r="HB222" s="72"/>
      <c r="HC222" s="72"/>
      <c r="HD222" s="72"/>
      <c r="HE222" s="72"/>
      <c r="HF222" s="72"/>
      <c r="HG222" s="72"/>
      <c r="HH222" s="72"/>
      <c r="HI222" s="72"/>
      <c r="HJ222" s="72"/>
      <c r="HK222" s="72"/>
      <c r="HL222" s="72"/>
      <c r="HM222" s="72"/>
      <c r="HN222" s="72"/>
      <c r="HO222" s="72"/>
      <c r="HP222" s="72"/>
      <c r="HQ222" s="72"/>
      <c r="HR222" s="72"/>
      <c r="HS222" s="72"/>
      <c r="HT222" s="72"/>
      <c r="HU222" s="72"/>
      <c r="HV222" s="72"/>
      <c r="HW222" s="72"/>
      <c r="HX222" s="72"/>
      <c r="HY222" s="72"/>
      <c r="HZ222" s="72"/>
      <c r="IA222" s="72"/>
      <c r="IB222" s="72"/>
      <c r="IC222" s="72"/>
      <c r="ID222" s="72"/>
      <c r="IE222" s="72"/>
      <c r="IF222" s="72"/>
      <c r="IG222" s="72"/>
      <c r="IH222" s="72"/>
      <c r="II222" s="72"/>
      <c r="IJ222" s="72"/>
      <c r="IK222" s="72"/>
      <c r="IL222" s="72"/>
      <c r="IM222" s="72"/>
      <c r="IN222" s="72"/>
      <c r="IO222" s="72"/>
      <c r="IP222" s="72"/>
      <c r="IQ222" s="72"/>
      <c r="IR222" s="72"/>
      <c r="IS222" s="72"/>
      <c r="IT222" s="72"/>
      <c r="IU222" s="72"/>
      <c r="IV222" s="72"/>
      <c r="IW222" s="72"/>
      <c r="IX222" s="72"/>
      <c r="IY222" s="72"/>
      <c r="IZ222" s="72"/>
    </row>
    <row r="223" s="77" customFormat="1" ht="38.1" hidden="1" customHeight="1" spans="1:260">
      <c r="A223" s="97" t="s">
        <v>1665</v>
      </c>
      <c r="B223" s="98"/>
      <c r="C223" s="99"/>
      <c r="D223" s="99"/>
      <c r="E223" s="99"/>
      <c r="F223" s="99"/>
      <c r="G223" s="98"/>
      <c r="H223" s="99"/>
      <c r="I223" s="99"/>
      <c r="J223" s="119"/>
      <c r="K223" s="120"/>
      <c r="L223" s="121"/>
      <c r="M223" s="121">
        <f>SUM(M224:M225)</f>
        <v>500</v>
      </c>
      <c r="N223" s="121">
        <f t="shared" ref="N223:BI223" si="47">SUM(N224:N225)</f>
        <v>0</v>
      </c>
      <c r="O223" s="121">
        <f t="shared" si="47"/>
        <v>0</v>
      </c>
      <c r="P223" s="121">
        <f t="shared" si="47"/>
        <v>300</v>
      </c>
      <c r="Q223" s="121">
        <f t="shared" si="47"/>
        <v>0</v>
      </c>
      <c r="R223" s="121">
        <f t="shared" si="47"/>
        <v>0</v>
      </c>
      <c r="S223" s="121">
        <f t="shared" si="47"/>
        <v>0</v>
      </c>
      <c r="T223" s="121">
        <f t="shared" si="47"/>
        <v>0</v>
      </c>
      <c r="U223" s="121">
        <f t="shared" si="47"/>
        <v>100</v>
      </c>
      <c r="V223" s="121">
        <f t="shared" si="47"/>
        <v>0</v>
      </c>
      <c r="W223" s="121">
        <f t="shared" si="47"/>
        <v>0</v>
      </c>
      <c r="X223" s="121">
        <f t="shared" si="47"/>
        <v>0</v>
      </c>
      <c r="Y223" s="121">
        <f t="shared" si="47"/>
        <v>0</v>
      </c>
      <c r="Z223" s="121">
        <f t="shared" si="47"/>
        <v>10</v>
      </c>
      <c r="AA223" s="121">
        <f t="shared" si="47"/>
        <v>0</v>
      </c>
      <c r="AB223" s="121">
        <f t="shared" si="47"/>
        <v>0</v>
      </c>
      <c r="AC223" s="121">
        <f t="shared" si="47"/>
        <v>0</v>
      </c>
      <c r="AD223" s="121">
        <f t="shared" si="47"/>
        <v>0</v>
      </c>
      <c r="AE223" s="121">
        <f t="shared" si="47"/>
        <v>0</v>
      </c>
      <c r="AF223" s="121">
        <f t="shared" si="47"/>
        <v>0</v>
      </c>
      <c r="AG223" s="121">
        <f t="shared" si="47"/>
        <v>0</v>
      </c>
      <c r="AH223" s="121">
        <f t="shared" si="47"/>
        <v>0</v>
      </c>
      <c r="AI223" s="121">
        <f t="shared" si="47"/>
        <v>0</v>
      </c>
      <c r="AJ223" s="121">
        <f t="shared" si="47"/>
        <v>0</v>
      </c>
      <c r="AK223" s="121">
        <f t="shared" si="47"/>
        <v>0</v>
      </c>
      <c r="AL223" s="121">
        <f t="shared" si="47"/>
        <v>0</v>
      </c>
      <c r="AM223" s="121">
        <f t="shared" si="47"/>
        <v>0</v>
      </c>
      <c r="AN223" s="121">
        <f t="shared" si="47"/>
        <v>0</v>
      </c>
      <c r="AO223" s="121">
        <f t="shared" si="47"/>
        <v>0</v>
      </c>
      <c r="AP223" s="121">
        <f t="shared" si="47"/>
        <v>0</v>
      </c>
      <c r="AQ223" s="121">
        <f t="shared" si="47"/>
        <v>0</v>
      </c>
      <c r="AR223" s="121">
        <f t="shared" si="47"/>
        <v>0</v>
      </c>
      <c r="AS223" s="121">
        <f t="shared" si="47"/>
        <v>0</v>
      </c>
      <c r="AT223" s="121">
        <f t="shared" si="47"/>
        <v>15</v>
      </c>
      <c r="AU223" s="121">
        <f t="shared" si="47"/>
        <v>15</v>
      </c>
      <c r="AV223" s="121">
        <f t="shared" si="47"/>
        <v>0</v>
      </c>
      <c r="AW223" s="121">
        <f t="shared" si="47"/>
        <v>15</v>
      </c>
      <c r="AX223" s="121">
        <f t="shared" si="47"/>
        <v>5</v>
      </c>
      <c r="AY223" s="121">
        <f t="shared" si="47"/>
        <v>20</v>
      </c>
      <c r="AZ223" s="121">
        <f t="shared" si="47"/>
        <v>0</v>
      </c>
      <c r="BA223" s="121">
        <f t="shared" si="47"/>
        <v>20</v>
      </c>
      <c r="BB223" s="121">
        <f t="shared" si="47"/>
        <v>10</v>
      </c>
      <c r="BC223" s="121">
        <f t="shared" si="47"/>
        <v>30</v>
      </c>
      <c r="BD223" s="121">
        <f t="shared" si="47"/>
        <v>40</v>
      </c>
      <c r="BE223" s="121">
        <f t="shared" si="47"/>
        <v>70</v>
      </c>
      <c r="BF223" s="121">
        <f t="shared" si="47"/>
        <v>20</v>
      </c>
      <c r="BG223" s="121">
        <f t="shared" si="47"/>
        <v>90</v>
      </c>
      <c r="BH223" s="121">
        <f t="shared" si="47"/>
        <v>20</v>
      </c>
      <c r="BI223" s="121">
        <f t="shared" si="47"/>
        <v>110</v>
      </c>
      <c r="BJ223" s="200">
        <f>BI223/U223</f>
        <v>1.1</v>
      </c>
      <c r="BK223" s="120"/>
      <c r="BL223" s="120"/>
      <c r="BM223" s="121"/>
      <c r="BN223" s="121"/>
      <c r="BO223" s="121"/>
      <c r="BP223" s="121"/>
      <c r="BQ223" s="121"/>
      <c r="BR223" s="121"/>
      <c r="BS223" s="121"/>
      <c r="BT223" s="121"/>
      <c r="BU223" s="121"/>
      <c r="BV223" s="121"/>
      <c r="BW223" s="121"/>
      <c r="BX223" s="121"/>
      <c r="BY223" s="121"/>
      <c r="BZ223" s="121"/>
      <c r="CA223" s="121"/>
      <c r="CB223" s="121"/>
      <c r="CC223" s="72"/>
      <c r="CD223" s="72"/>
      <c r="CE223" s="72"/>
      <c r="CF223" s="72"/>
      <c r="CG223" s="72"/>
      <c r="CH223" s="72"/>
      <c r="CI223" s="72"/>
      <c r="CJ223" s="72"/>
      <c r="CK223" s="72"/>
      <c r="CL223" s="72"/>
      <c r="CM223" s="72"/>
      <c r="CN223" s="72"/>
      <c r="CO223" s="72"/>
      <c r="CP223" s="72"/>
      <c r="CQ223" s="72"/>
      <c r="CR223" s="72"/>
      <c r="CS223" s="72"/>
      <c r="CT223" s="72"/>
      <c r="CU223" s="72"/>
      <c r="CV223" s="72"/>
      <c r="CW223" s="72"/>
      <c r="CX223" s="72"/>
      <c r="CY223" s="72"/>
      <c r="CZ223" s="72"/>
      <c r="DA223" s="72"/>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c r="EN223" s="72"/>
      <c r="EO223" s="72"/>
      <c r="EP223" s="72"/>
      <c r="EQ223" s="72"/>
      <c r="ER223" s="72"/>
      <c r="ES223" s="72"/>
      <c r="ET223" s="72"/>
      <c r="EU223" s="72"/>
      <c r="EV223" s="72"/>
      <c r="EW223" s="72"/>
      <c r="EX223" s="72"/>
      <c r="EY223" s="72"/>
      <c r="EZ223" s="72"/>
      <c r="FA223" s="72"/>
      <c r="FB223" s="72"/>
      <c r="FC223" s="72"/>
      <c r="FD223" s="72"/>
      <c r="FE223" s="72"/>
      <c r="FF223" s="72"/>
      <c r="FG223" s="72"/>
      <c r="FH223" s="72"/>
      <c r="FI223" s="72"/>
      <c r="FJ223" s="72"/>
      <c r="FK223" s="72"/>
      <c r="FL223" s="72"/>
      <c r="FM223" s="72"/>
      <c r="FN223" s="72"/>
      <c r="FO223" s="72"/>
      <c r="FP223" s="72"/>
      <c r="FQ223" s="72"/>
      <c r="FR223" s="72"/>
      <c r="FS223" s="72"/>
      <c r="FT223" s="72"/>
      <c r="FU223" s="72"/>
      <c r="FV223" s="72"/>
      <c r="FW223" s="72"/>
      <c r="FX223" s="72"/>
      <c r="FY223" s="72"/>
      <c r="FZ223" s="72"/>
      <c r="GA223" s="72"/>
      <c r="GB223" s="72"/>
      <c r="GC223" s="72"/>
      <c r="GD223" s="72"/>
      <c r="GE223" s="72"/>
      <c r="GF223" s="72"/>
      <c r="GG223" s="72"/>
      <c r="GH223" s="72"/>
      <c r="GI223" s="72"/>
      <c r="GJ223" s="72"/>
      <c r="GK223" s="72"/>
      <c r="GL223" s="72"/>
      <c r="GM223" s="72"/>
      <c r="GN223" s="72"/>
      <c r="GO223" s="72"/>
      <c r="GP223" s="72"/>
      <c r="GQ223" s="72"/>
      <c r="GR223" s="72"/>
      <c r="GS223" s="72"/>
      <c r="GT223" s="72"/>
      <c r="GU223" s="72"/>
      <c r="GV223" s="72"/>
      <c r="GW223" s="72"/>
      <c r="GX223" s="72"/>
      <c r="GY223" s="72"/>
      <c r="GZ223" s="72"/>
      <c r="HA223" s="72"/>
      <c r="HB223" s="72"/>
      <c r="HC223" s="72"/>
      <c r="HD223" s="72"/>
      <c r="HE223" s="72"/>
      <c r="HF223" s="72"/>
      <c r="HG223" s="72"/>
      <c r="HH223" s="72"/>
      <c r="HI223" s="72"/>
      <c r="HJ223" s="72"/>
      <c r="HK223" s="72"/>
      <c r="HL223" s="72"/>
      <c r="HM223" s="72"/>
      <c r="HN223" s="72"/>
      <c r="HO223" s="72"/>
      <c r="HP223" s="72"/>
      <c r="HQ223" s="72"/>
      <c r="HR223" s="72"/>
      <c r="HS223" s="72"/>
      <c r="HT223" s="72"/>
      <c r="HU223" s="72"/>
      <c r="HV223" s="72"/>
      <c r="HW223" s="72"/>
      <c r="HX223" s="72"/>
      <c r="HY223" s="72"/>
      <c r="HZ223" s="72"/>
      <c r="IA223" s="72"/>
      <c r="IB223" s="72"/>
      <c r="IC223" s="72"/>
      <c r="ID223" s="72"/>
      <c r="IE223" s="72"/>
      <c r="IF223" s="72"/>
      <c r="IG223" s="72"/>
      <c r="IH223" s="72"/>
      <c r="II223" s="72"/>
      <c r="IJ223" s="72"/>
      <c r="IK223" s="72"/>
      <c r="IL223" s="72"/>
      <c r="IM223" s="72"/>
      <c r="IN223" s="72"/>
      <c r="IO223" s="72"/>
      <c r="IP223" s="72"/>
      <c r="IQ223" s="72"/>
      <c r="IR223" s="72"/>
      <c r="IS223" s="72"/>
      <c r="IT223" s="72"/>
      <c r="IU223" s="72"/>
      <c r="IV223" s="72"/>
      <c r="IW223" s="72"/>
      <c r="IX223" s="72"/>
      <c r="IY223" s="72"/>
      <c r="IZ223" s="72"/>
    </row>
    <row r="224" s="78" customFormat="1" ht="79" hidden="1" customHeight="1" spans="1:260">
      <c r="A224" s="100">
        <f>ROW()-24</f>
        <v>200</v>
      </c>
      <c r="B224" s="91" t="s">
        <v>1666</v>
      </c>
      <c r="C224" s="111"/>
      <c r="D224" s="111"/>
      <c r="E224" s="111"/>
      <c r="F224" s="111"/>
      <c r="G224" s="90" t="s">
        <v>1457</v>
      </c>
      <c r="H224" s="90" t="s">
        <v>1457</v>
      </c>
      <c r="I224" s="90" t="s">
        <v>584</v>
      </c>
      <c r="J224" s="100" t="s">
        <v>163</v>
      </c>
      <c r="K224" s="111" t="s">
        <v>1667</v>
      </c>
      <c r="L224" s="90" t="s">
        <v>458</v>
      </c>
      <c r="M224" s="100">
        <v>500</v>
      </c>
      <c r="N224" s="287"/>
      <c r="O224" s="100"/>
      <c r="P224" s="100">
        <v>300</v>
      </c>
      <c r="Q224" s="100"/>
      <c r="R224" s="100"/>
      <c r="S224" s="100"/>
      <c r="T224" s="100"/>
      <c r="U224" s="100">
        <v>100</v>
      </c>
      <c r="V224" s="90" t="s">
        <v>1668</v>
      </c>
      <c r="W224" s="90" t="s">
        <v>1669</v>
      </c>
      <c r="X224" s="100" t="s">
        <v>1670</v>
      </c>
      <c r="Y224" s="100" t="s">
        <v>494</v>
      </c>
      <c r="Z224" s="153">
        <v>10</v>
      </c>
      <c r="AA224" s="158"/>
      <c r="AB224" s="154"/>
      <c r="AC224" s="154"/>
      <c r="AD224" s="154"/>
      <c r="AE224" s="154"/>
      <c r="AF224" s="158"/>
      <c r="AG224" s="158"/>
      <c r="AH224" s="158"/>
      <c r="AI224" s="158"/>
      <c r="AJ224" s="158"/>
      <c r="AK224" s="158"/>
      <c r="AL224" s="158"/>
      <c r="AM224" s="158">
        <v>0</v>
      </c>
      <c r="AN224" s="158">
        <v>0</v>
      </c>
      <c r="AO224" s="158"/>
      <c r="AP224" s="158"/>
      <c r="AQ224" s="158"/>
      <c r="AR224" s="158"/>
      <c r="AS224" s="158">
        <v>0</v>
      </c>
      <c r="AT224" s="158">
        <v>15</v>
      </c>
      <c r="AU224" s="158">
        <v>15</v>
      </c>
      <c r="AV224" s="158">
        <v>0</v>
      </c>
      <c r="AW224" s="158">
        <v>15</v>
      </c>
      <c r="AX224" s="158">
        <v>5</v>
      </c>
      <c r="AY224" s="158">
        <v>20</v>
      </c>
      <c r="AZ224" s="158">
        <v>0</v>
      </c>
      <c r="BA224" s="158">
        <v>20</v>
      </c>
      <c r="BB224" s="158">
        <v>10</v>
      </c>
      <c r="BC224" s="158">
        <v>30</v>
      </c>
      <c r="BD224" s="158">
        <v>40</v>
      </c>
      <c r="BE224" s="158">
        <v>70</v>
      </c>
      <c r="BF224" s="158">
        <v>20</v>
      </c>
      <c r="BG224" s="100">
        <v>90</v>
      </c>
      <c r="BH224" s="100">
        <v>20</v>
      </c>
      <c r="BI224" s="100">
        <v>110</v>
      </c>
      <c r="BJ224" s="204">
        <f>BI224/U224</f>
        <v>1.1</v>
      </c>
      <c r="BK224" s="205" t="s">
        <v>1671</v>
      </c>
      <c r="BL224" s="111"/>
      <c r="BM224" s="100" t="s">
        <v>163</v>
      </c>
      <c r="BN224" s="100" t="s">
        <v>163</v>
      </c>
      <c r="BO224" s="100" t="s">
        <v>172</v>
      </c>
      <c r="BP224" s="100" t="s">
        <v>624</v>
      </c>
      <c r="BQ224" s="100" t="s">
        <v>920</v>
      </c>
      <c r="BR224" s="244"/>
      <c r="BS224" s="100"/>
      <c r="BT224" s="100"/>
      <c r="BU224" s="100"/>
      <c r="BV224" s="100"/>
      <c r="BW224" s="100"/>
      <c r="BX224" s="100"/>
      <c r="BY224" s="100"/>
      <c r="BZ224" s="100"/>
      <c r="CA224" s="100"/>
      <c r="CB224" s="100"/>
      <c r="CC224" s="72"/>
      <c r="CD224" s="72"/>
      <c r="CE224" s="72"/>
      <c r="CF224" s="72"/>
      <c r="CG224" s="72"/>
      <c r="CH224" s="72"/>
      <c r="CI224" s="72"/>
      <c r="CJ224" s="72"/>
      <c r="CK224" s="72"/>
      <c r="CL224" s="72"/>
      <c r="CM224" s="72"/>
      <c r="CN224" s="72"/>
      <c r="CO224" s="72"/>
      <c r="CP224" s="72"/>
      <c r="CQ224" s="72"/>
      <c r="CR224" s="72"/>
      <c r="CS224" s="72"/>
      <c r="CT224" s="72"/>
      <c r="CU224" s="72"/>
      <c r="CV224" s="72"/>
      <c r="CW224" s="72"/>
      <c r="CX224" s="72"/>
      <c r="CY224" s="72"/>
      <c r="CZ224" s="72"/>
      <c r="DA224" s="72"/>
      <c r="DB224" s="72"/>
      <c r="DC224" s="72"/>
      <c r="DD224" s="72"/>
      <c r="DE224" s="72"/>
      <c r="DF224" s="72"/>
      <c r="DG224" s="72"/>
      <c r="DH224" s="72"/>
      <c r="DI224" s="72"/>
      <c r="DJ224" s="72"/>
      <c r="DK224" s="72"/>
      <c r="DL224" s="72"/>
      <c r="DM224" s="72"/>
      <c r="DN224" s="72"/>
      <c r="DO224" s="72"/>
      <c r="DP224" s="72"/>
      <c r="DQ224" s="72"/>
      <c r="DR224" s="72"/>
      <c r="DS224" s="72"/>
      <c r="DT224" s="72"/>
      <c r="DU224" s="72"/>
      <c r="DV224" s="72"/>
      <c r="DW224" s="72"/>
      <c r="DX224" s="72"/>
      <c r="DY224" s="72"/>
      <c r="DZ224" s="72"/>
      <c r="EA224" s="72"/>
      <c r="EB224" s="72"/>
      <c r="EC224" s="72"/>
      <c r="ED224" s="72"/>
      <c r="EE224" s="72"/>
      <c r="EF224" s="72"/>
      <c r="EG224" s="72"/>
      <c r="EH224" s="72"/>
      <c r="EI224" s="72"/>
      <c r="EJ224" s="72"/>
      <c r="EK224" s="72"/>
      <c r="EL224" s="72"/>
      <c r="EM224" s="72"/>
      <c r="EN224" s="72"/>
      <c r="EO224" s="72"/>
      <c r="EP224" s="72"/>
      <c r="EQ224" s="72"/>
      <c r="ER224" s="72"/>
      <c r="ES224" s="72"/>
      <c r="ET224" s="72"/>
      <c r="EU224" s="72"/>
      <c r="EV224" s="72"/>
      <c r="EW224" s="72"/>
      <c r="EX224" s="72"/>
      <c r="EY224" s="72"/>
      <c r="EZ224" s="72"/>
      <c r="FA224" s="72"/>
      <c r="FB224" s="72"/>
      <c r="FC224" s="72"/>
      <c r="FD224" s="72"/>
      <c r="FE224" s="72"/>
      <c r="FF224" s="72"/>
      <c r="FG224" s="72"/>
      <c r="FH224" s="72"/>
      <c r="FI224" s="72"/>
      <c r="FJ224" s="72"/>
      <c r="FK224" s="72"/>
      <c r="FL224" s="72"/>
      <c r="FM224" s="72"/>
      <c r="FN224" s="72"/>
      <c r="FO224" s="72"/>
      <c r="FP224" s="72"/>
      <c r="FQ224" s="72"/>
      <c r="FR224" s="72"/>
      <c r="FS224" s="72"/>
      <c r="FT224" s="72"/>
      <c r="FU224" s="72"/>
      <c r="FV224" s="72"/>
      <c r="FW224" s="72"/>
      <c r="FX224" s="72"/>
      <c r="FY224" s="72"/>
      <c r="FZ224" s="72"/>
      <c r="GA224" s="72"/>
      <c r="GB224" s="72"/>
      <c r="GC224" s="72"/>
      <c r="GD224" s="72"/>
      <c r="GE224" s="72"/>
      <c r="GF224" s="72"/>
      <c r="GG224" s="72"/>
      <c r="GH224" s="72"/>
      <c r="GI224" s="72"/>
      <c r="GJ224" s="72"/>
      <c r="GK224" s="72"/>
      <c r="GL224" s="72"/>
      <c r="GM224" s="72"/>
      <c r="GN224" s="72"/>
      <c r="GO224" s="72"/>
      <c r="GP224" s="72"/>
      <c r="GQ224" s="72"/>
      <c r="GR224" s="72"/>
      <c r="GS224" s="72"/>
      <c r="GT224" s="72"/>
      <c r="GU224" s="72"/>
      <c r="GV224" s="72"/>
      <c r="GW224" s="72"/>
      <c r="GX224" s="72"/>
      <c r="GY224" s="72"/>
      <c r="GZ224" s="72"/>
      <c r="HA224" s="72"/>
      <c r="HB224" s="72"/>
      <c r="HC224" s="72"/>
      <c r="HD224" s="72"/>
      <c r="HE224" s="72"/>
      <c r="HF224" s="72"/>
      <c r="HG224" s="72"/>
      <c r="HH224" s="72"/>
      <c r="HI224" s="72"/>
      <c r="HJ224" s="72"/>
      <c r="HK224" s="72"/>
      <c r="HL224" s="72"/>
      <c r="HM224" s="72"/>
      <c r="HN224" s="72"/>
      <c r="HO224" s="72"/>
      <c r="HP224" s="72"/>
      <c r="HQ224" s="72"/>
      <c r="HR224" s="72"/>
      <c r="HS224" s="72"/>
      <c r="HT224" s="72"/>
      <c r="HU224" s="72"/>
      <c r="HV224" s="72"/>
      <c r="HW224" s="72"/>
      <c r="HX224" s="72"/>
      <c r="HY224" s="72"/>
      <c r="HZ224" s="72"/>
      <c r="IA224" s="72"/>
      <c r="IB224" s="72"/>
      <c r="IC224" s="72"/>
      <c r="ID224" s="72"/>
      <c r="IE224" s="72"/>
      <c r="IF224" s="72"/>
      <c r="IG224" s="72"/>
      <c r="IH224" s="72"/>
      <c r="II224" s="72"/>
      <c r="IJ224" s="72"/>
      <c r="IK224" s="72"/>
      <c r="IL224" s="72"/>
      <c r="IM224" s="72"/>
      <c r="IN224" s="72"/>
      <c r="IO224" s="72"/>
      <c r="IP224" s="72"/>
      <c r="IQ224" s="72"/>
      <c r="IR224" s="72"/>
      <c r="IS224" s="72"/>
      <c r="IT224" s="72"/>
      <c r="IU224" s="72"/>
      <c r="IV224" s="72"/>
      <c r="IW224" s="72"/>
      <c r="IX224" s="72"/>
      <c r="IY224" s="72"/>
      <c r="IZ224" s="72"/>
    </row>
    <row r="225" s="78" customFormat="1" ht="90" hidden="1" customHeight="1" spans="1:260">
      <c r="A225" s="100">
        <f>ROW()-24</f>
        <v>201</v>
      </c>
      <c r="B225" s="91" t="s">
        <v>1672</v>
      </c>
      <c r="C225" s="321"/>
      <c r="D225" s="321"/>
      <c r="E225" s="321"/>
      <c r="F225" s="321"/>
      <c r="G225" s="90" t="s">
        <v>1457</v>
      </c>
      <c r="H225" s="90" t="s">
        <v>1457</v>
      </c>
      <c r="I225" s="90" t="s">
        <v>584</v>
      </c>
      <c r="J225" s="90" t="s">
        <v>927</v>
      </c>
      <c r="K225" s="91" t="s">
        <v>1673</v>
      </c>
      <c r="L225" s="90" t="s">
        <v>628</v>
      </c>
      <c r="M225" s="100"/>
      <c r="N225" s="287"/>
      <c r="O225" s="100"/>
      <c r="P225" s="100"/>
      <c r="Q225" s="100"/>
      <c r="R225" s="100"/>
      <c r="S225" s="100"/>
      <c r="T225" s="100"/>
      <c r="U225" s="100"/>
      <c r="V225" s="245" t="s">
        <v>1609</v>
      </c>
      <c r="W225" s="245" t="s">
        <v>1609</v>
      </c>
      <c r="X225" s="245" t="s">
        <v>1609</v>
      </c>
      <c r="Y225" s="245" t="s">
        <v>1609</v>
      </c>
      <c r="Z225" s="153"/>
      <c r="AA225" s="158"/>
      <c r="AB225" s="154"/>
      <c r="AC225" s="154"/>
      <c r="AD225" s="154"/>
      <c r="AE225" s="154"/>
      <c r="AF225" s="158"/>
      <c r="AG225" s="158"/>
      <c r="AH225" s="158"/>
      <c r="AI225" s="158"/>
      <c r="AJ225" s="158"/>
      <c r="AK225" s="158"/>
      <c r="AL225" s="158"/>
      <c r="AM225" s="158">
        <v>0</v>
      </c>
      <c r="AN225" s="158">
        <v>0</v>
      </c>
      <c r="AO225" s="158"/>
      <c r="AP225" s="158"/>
      <c r="AQ225" s="158"/>
      <c r="AR225" s="158"/>
      <c r="AS225" s="158">
        <v>0</v>
      </c>
      <c r="AT225" s="158">
        <v>0</v>
      </c>
      <c r="AU225" s="158">
        <v>0</v>
      </c>
      <c r="AV225" s="158">
        <v>0</v>
      </c>
      <c r="AW225" s="158">
        <v>0</v>
      </c>
      <c r="AX225" s="158">
        <v>0</v>
      </c>
      <c r="AY225" s="158">
        <v>0</v>
      </c>
      <c r="AZ225" s="158">
        <v>0</v>
      </c>
      <c r="BA225" s="158">
        <v>0</v>
      </c>
      <c r="BB225" s="158">
        <v>0</v>
      </c>
      <c r="BC225" s="158">
        <v>0</v>
      </c>
      <c r="BD225" s="158">
        <v>0</v>
      </c>
      <c r="BE225" s="158">
        <v>0</v>
      </c>
      <c r="BF225" s="158">
        <v>0</v>
      </c>
      <c r="BG225" s="100">
        <v>0</v>
      </c>
      <c r="BH225" s="100">
        <v>0</v>
      </c>
      <c r="BI225" s="100">
        <v>0</v>
      </c>
      <c r="BJ225" s="204">
        <v>0</v>
      </c>
      <c r="BK225" s="91" t="s">
        <v>608</v>
      </c>
      <c r="BL225" s="111"/>
      <c r="BM225" s="244" t="s">
        <v>1466</v>
      </c>
      <c r="BN225" s="244" t="s">
        <v>1467</v>
      </c>
      <c r="BO225" s="90" t="s">
        <v>727</v>
      </c>
      <c r="BP225" s="244" t="s">
        <v>1674</v>
      </c>
      <c r="BQ225" s="100"/>
      <c r="BR225" s="244" t="s">
        <v>1470</v>
      </c>
      <c r="BS225" s="100"/>
      <c r="BT225" s="100"/>
      <c r="BU225" s="100"/>
      <c r="BV225" s="100"/>
      <c r="BW225" s="100"/>
      <c r="BX225" s="100"/>
      <c r="BY225" s="100"/>
      <c r="BZ225" s="100"/>
      <c r="CA225" s="100"/>
      <c r="CB225" s="100"/>
      <c r="CC225" s="72"/>
      <c r="CD225" s="72"/>
      <c r="CE225" s="72"/>
      <c r="CF225" s="72"/>
      <c r="CG225" s="72"/>
      <c r="CH225" s="72"/>
      <c r="CI225" s="72"/>
      <c r="CJ225" s="72"/>
      <c r="CK225" s="72"/>
      <c r="CL225" s="72"/>
      <c r="CM225" s="72"/>
      <c r="CN225" s="72"/>
      <c r="CO225" s="72"/>
      <c r="CP225" s="72"/>
      <c r="CQ225" s="72"/>
      <c r="CR225" s="72"/>
      <c r="CS225" s="72"/>
      <c r="CT225" s="72"/>
      <c r="CU225" s="72"/>
      <c r="CV225" s="72"/>
      <c r="CW225" s="72"/>
      <c r="CX225" s="72"/>
      <c r="CY225" s="72"/>
      <c r="CZ225" s="72"/>
      <c r="DA225" s="72"/>
      <c r="DB225" s="72"/>
      <c r="DC225" s="72"/>
      <c r="DD225" s="72"/>
      <c r="DE225" s="72"/>
      <c r="DF225" s="72"/>
      <c r="DG225" s="72"/>
      <c r="DH225" s="72"/>
      <c r="DI225" s="72"/>
      <c r="DJ225" s="72"/>
      <c r="DK225" s="72"/>
      <c r="DL225" s="72"/>
      <c r="DM225" s="72"/>
      <c r="DN225" s="72"/>
      <c r="DO225" s="72"/>
      <c r="DP225" s="72"/>
      <c r="DQ225" s="72"/>
      <c r="DR225" s="72"/>
      <c r="DS225" s="72"/>
      <c r="DT225" s="72"/>
      <c r="DU225" s="72"/>
      <c r="DV225" s="72"/>
      <c r="DW225" s="72"/>
      <c r="DX225" s="72"/>
      <c r="DY225" s="72"/>
      <c r="DZ225" s="72"/>
      <c r="EA225" s="72"/>
      <c r="EB225" s="72"/>
      <c r="EC225" s="72"/>
      <c r="ED225" s="72"/>
      <c r="EE225" s="72"/>
      <c r="EF225" s="72"/>
      <c r="EG225" s="72"/>
      <c r="EH225" s="72"/>
      <c r="EI225" s="72"/>
      <c r="EJ225" s="72"/>
      <c r="EK225" s="72"/>
      <c r="EL225" s="72"/>
      <c r="EM225" s="72"/>
      <c r="EN225" s="72"/>
      <c r="EO225" s="72"/>
      <c r="EP225" s="72"/>
      <c r="EQ225" s="72"/>
      <c r="ER225" s="72"/>
      <c r="ES225" s="72"/>
      <c r="ET225" s="72"/>
      <c r="EU225" s="72"/>
      <c r="EV225" s="72"/>
      <c r="EW225" s="72"/>
      <c r="EX225" s="72"/>
      <c r="EY225" s="72"/>
      <c r="EZ225" s="72"/>
      <c r="FA225" s="72"/>
      <c r="FB225" s="72"/>
      <c r="FC225" s="72"/>
      <c r="FD225" s="72"/>
      <c r="FE225" s="72"/>
      <c r="FF225" s="72"/>
      <c r="FG225" s="72"/>
      <c r="FH225" s="72"/>
      <c r="FI225" s="72"/>
      <c r="FJ225" s="72"/>
      <c r="FK225" s="72"/>
      <c r="FL225" s="72"/>
      <c r="FM225" s="72"/>
      <c r="FN225" s="72"/>
      <c r="FO225" s="72"/>
      <c r="FP225" s="72"/>
      <c r="FQ225" s="72"/>
      <c r="FR225" s="72"/>
      <c r="FS225" s="72"/>
      <c r="FT225" s="72"/>
      <c r="FU225" s="72"/>
      <c r="FV225" s="72"/>
      <c r="FW225" s="72"/>
      <c r="FX225" s="72"/>
      <c r="FY225" s="72"/>
      <c r="FZ225" s="72"/>
      <c r="GA225" s="72"/>
      <c r="GB225" s="72"/>
      <c r="GC225" s="72"/>
      <c r="GD225" s="72"/>
      <c r="GE225" s="72"/>
      <c r="GF225" s="72"/>
      <c r="GG225" s="72"/>
      <c r="GH225" s="72"/>
      <c r="GI225" s="72"/>
      <c r="GJ225" s="72"/>
      <c r="GK225" s="72"/>
      <c r="GL225" s="72"/>
      <c r="GM225" s="72"/>
      <c r="GN225" s="72"/>
      <c r="GO225" s="72"/>
      <c r="GP225" s="72"/>
      <c r="GQ225" s="72"/>
      <c r="GR225" s="72"/>
      <c r="GS225" s="72"/>
      <c r="GT225" s="72"/>
      <c r="GU225" s="72"/>
      <c r="GV225" s="72"/>
      <c r="GW225" s="72"/>
      <c r="GX225" s="72"/>
      <c r="GY225" s="72"/>
      <c r="GZ225" s="72"/>
      <c r="HA225" s="72"/>
      <c r="HB225" s="72"/>
      <c r="HC225" s="72"/>
      <c r="HD225" s="72"/>
      <c r="HE225" s="72"/>
      <c r="HF225" s="72"/>
      <c r="HG225" s="72"/>
      <c r="HH225" s="72"/>
      <c r="HI225" s="72"/>
      <c r="HJ225" s="72"/>
      <c r="HK225" s="72"/>
      <c r="HL225" s="72"/>
      <c r="HM225" s="72"/>
      <c r="HN225" s="72"/>
      <c r="HO225" s="72"/>
      <c r="HP225" s="72"/>
      <c r="HQ225" s="72"/>
      <c r="HR225" s="72"/>
      <c r="HS225" s="72"/>
      <c r="HT225" s="72"/>
      <c r="HU225" s="72"/>
      <c r="HV225" s="72"/>
      <c r="HW225" s="72"/>
      <c r="HX225" s="72"/>
      <c r="HY225" s="72"/>
      <c r="HZ225" s="72"/>
      <c r="IA225" s="72"/>
      <c r="IB225" s="72"/>
      <c r="IC225" s="72"/>
      <c r="ID225" s="72"/>
      <c r="IE225" s="72"/>
      <c r="IF225" s="72"/>
      <c r="IG225" s="72"/>
      <c r="IH225" s="72"/>
      <c r="II225" s="72"/>
      <c r="IJ225" s="72"/>
      <c r="IK225" s="72"/>
      <c r="IL225" s="72"/>
      <c r="IM225" s="72"/>
      <c r="IN225" s="72"/>
      <c r="IO225" s="72"/>
      <c r="IP225" s="72"/>
      <c r="IQ225" s="72"/>
      <c r="IR225" s="72"/>
      <c r="IS225" s="72"/>
      <c r="IT225" s="72"/>
      <c r="IU225" s="72"/>
      <c r="IV225" s="72"/>
      <c r="IW225" s="72"/>
      <c r="IX225" s="72"/>
      <c r="IY225" s="72"/>
      <c r="IZ225" s="72"/>
    </row>
    <row r="226" s="68" customFormat="1" ht="39.9" hidden="1" customHeight="1" spans="1:260">
      <c r="A226" s="97" t="s">
        <v>1675</v>
      </c>
      <c r="B226" s="98"/>
      <c r="C226" s="99"/>
      <c r="D226" s="99"/>
      <c r="E226" s="99"/>
      <c r="F226" s="99"/>
      <c r="G226" s="98"/>
      <c r="H226" s="99"/>
      <c r="I226" s="99"/>
      <c r="J226" s="119"/>
      <c r="K226" s="120"/>
      <c r="L226" s="121"/>
      <c r="M226" s="121">
        <f>SUM(M227+M241+M246)</f>
        <v>542902.3</v>
      </c>
      <c r="N226" s="121">
        <f t="shared" ref="N226:BI226" si="48">SUM(N227+N241+N246)</f>
        <v>123725.5</v>
      </c>
      <c r="O226" s="121">
        <f t="shared" si="48"/>
        <v>66826.8</v>
      </c>
      <c r="P226" s="121">
        <f t="shared" si="48"/>
        <v>117060</v>
      </c>
      <c r="Q226" s="121">
        <f t="shared" si="48"/>
        <v>0</v>
      </c>
      <c r="R226" s="121">
        <f t="shared" si="48"/>
        <v>0</v>
      </c>
      <c r="S226" s="121">
        <f t="shared" si="48"/>
        <v>128226</v>
      </c>
      <c r="T226" s="121">
        <f t="shared" si="48"/>
        <v>0</v>
      </c>
      <c r="U226" s="121">
        <f t="shared" si="48"/>
        <v>120683.73</v>
      </c>
      <c r="V226" s="121">
        <f t="shared" si="48"/>
        <v>0</v>
      </c>
      <c r="W226" s="121">
        <f t="shared" si="48"/>
        <v>0</v>
      </c>
      <c r="X226" s="121">
        <f t="shared" si="48"/>
        <v>200</v>
      </c>
      <c r="Y226" s="121">
        <f t="shared" si="48"/>
        <v>400</v>
      </c>
      <c r="Z226" s="121">
        <f t="shared" si="48"/>
        <v>112</v>
      </c>
      <c r="AA226" s="121">
        <f t="shared" si="48"/>
        <v>252</v>
      </c>
      <c r="AB226" s="121">
        <f t="shared" si="48"/>
        <v>4056.7</v>
      </c>
      <c r="AC226" s="121">
        <f t="shared" si="48"/>
        <v>1200</v>
      </c>
      <c r="AD226" s="121">
        <f t="shared" si="48"/>
        <v>283.06</v>
      </c>
      <c r="AE226" s="121">
        <f t="shared" si="48"/>
        <v>0</v>
      </c>
      <c r="AF226" s="121">
        <f t="shared" si="48"/>
        <v>0</v>
      </c>
      <c r="AG226" s="121">
        <f t="shared" si="48"/>
        <v>0</v>
      </c>
      <c r="AH226" s="121">
        <f t="shared" si="48"/>
        <v>0</v>
      </c>
      <c r="AI226" s="121">
        <f t="shared" si="48"/>
        <v>0</v>
      </c>
      <c r="AJ226" s="121">
        <f t="shared" si="48"/>
        <v>0</v>
      </c>
      <c r="AK226" s="121">
        <f t="shared" si="48"/>
        <v>0</v>
      </c>
      <c r="AL226" s="121">
        <f t="shared" si="48"/>
        <v>0</v>
      </c>
      <c r="AM226" s="121">
        <f t="shared" si="48"/>
        <v>10886.9</v>
      </c>
      <c r="AN226" s="121">
        <f t="shared" si="48"/>
        <v>10279.19</v>
      </c>
      <c r="AO226" s="121">
        <f t="shared" si="48"/>
        <v>0</v>
      </c>
      <c r="AP226" s="121">
        <f t="shared" si="48"/>
        <v>0</v>
      </c>
      <c r="AQ226" s="121">
        <f t="shared" si="48"/>
        <v>0</v>
      </c>
      <c r="AR226" s="121">
        <f t="shared" si="48"/>
        <v>0</v>
      </c>
      <c r="AS226" s="121">
        <f t="shared" si="48"/>
        <v>21166.09</v>
      </c>
      <c r="AT226" s="121">
        <f t="shared" si="48"/>
        <v>12720.902</v>
      </c>
      <c r="AU226" s="121">
        <f t="shared" si="48"/>
        <v>33906.992</v>
      </c>
      <c r="AV226" s="121">
        <f t="shared" si="48"/>
        <v>11285.596</v>
      </c>
      <c r="AW226" s="121">
        <f t="shared" si="48"/>
        <v>45192.588</v>
      </c>
      <c r="AX226" s="121">
        <f t="shared" si="48"/>
        <v>11869.832</v>
      </c>
      <c r="AY226" s="121">
        <f t="shared" si="48"/>
        <v>57062.42</v>
      </c>
      <c r="AZ226" s="121">
        <f t="shared" si="48"/>
        <v>11626.36</v>
      </c>
      <c r="BA226" s="121">
        <f t="shared" si="48"/>
        <v>68588.78</v>
      </c>
      <c r="BB226" s="121">
        <f t="shared" si="48"/>
        <v>14125.036</v>
      </c>
      <c r="BC226" s="121">
        <f t="shared" si="48"/>
        <v>82713.816</v>
      </c>
      <c r="BD226" s="121">
        <f t="shared" si="48"/>
        <v>9085.0288</v>
      </c>
      <c r="BE226" s="121">
        <f t="shared" si="48"/>
        <v>91798.8448</v>
      </c>
      <c r="BF226" s="121">
        <f t="shared" si="48"/>
        <v>8911.568</v>
      </c>
      <c r="BG226" s="121">
        <f t="shared" si="48"/>
        <v>100710.4428</v>
      </c>
      <c r="BH226" s="121">
        <f t="shared" si="48"/>
        <v>7151.8496</v>
      </c>
      <c r="BI226" s="121">
        <f t="shared" si="48"/>
        <v>107862.2924</v>
      </c>
      <c r="BJ226" s="200">
        <f>BI226/U226</f>
        <v>0.893760015538134</v>
      </c>
      <c r="BK226" s="120"/>
      <c r="BL226" s="120"/>
      <c r="BM226" s="121"/>
      <c r="BN226" s="121"/>
      <c r="BO226" s="121"/>
      <c r="BP226" s="121"/>
      <c r="BQ226" s="121"/>
      <c r="BR226" s="121"/>
      <c r="BS226" s="121"/>
      <c r="BT226" s="121"/>
      <c r="BU226" s="121"/>
      <c r="BV226" s="121"/>
      <c r="BW226" s="121"/>
      <c r="BX226" s="121"/>
      <c r="BY226" s="121"/>
      <c r="BZ226" s="121"/>
      <c r="CA226" s="121"/>
      <c r="CB226" s="121"/>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72"/>
      <c r="DZ226" s="72"/>
      <c r="EA226" s="72"/>
      <c r="EB226" s="72"/>
      <c r="EC226" s="72"/>
      <c r="ED226" s="72"/>
      <c r="EE226" s="72"/>
      <c r="EF226" s="72"/>
      <c r="EG226" s="72"/>
      <c r="EH226" s="72"/>
      <c r="EI226" s="72"/>
      <c r="EJ226" s="72"/>
      <c r="EK226" s="72"/>
      <c r="EL226" s="72"/>
      <c r="EM226" s="72"/>
      <c r="EN226" s="72"/>
      <c r="EO226" s="72"/>
      <c r="EP226" s="72"/>
      <c r="EQ226" s="72"/>
      <c r="ER226" s="72"/>
      <c r="ES226" s="72"/>
      <c r="ET226" s="72"/>
      <c r="EU226" s="72"/>
      <c r="EV226" s="72"/>
      <c r="EW226" s="72"/>
      <c r="EX226" s="72"/>
      <c r="EY226" s="72"/>
      <c r="EZ226" s="72"/>
      <c r="FA226" s="72"/>
      <c r="FB226" s="72"/>
      <c r="FC226" s="72"/>
      <c r="FD226" s="72"/>
      <c r="FE226" s="72"/>
      <c r="FF226" s="72"/>
      <c r="FG226" s="72"/>
      <c r="FH226" s="72"/>
      <c r="FI226" s="72"/>
      <c r="FJ226" s="72"/>
      <c r="FK226" s="72"/>
      <c r="FL226" s="72"/>
      <c r="FM226" s="72"/>
      <c r="FN226" s="72"/>
      <c r="FO226" s="72"/>
      <c r="FP226" s="72"/>
      <c r="FQ226" s="72"/>
      <c r="FR226" s="72"/>
      <c r="FS226" s="72"/>
      <c r="FT226" s="72"/>
      <c r="FU226" s="72"/>
      <c r="FV226" s="72"/>
      <c r="FW226" s="72"/>
      <c r="FX226" s="72"/>
      <c r="FY226" s="72"/>
      <c r="FZ226" s="72"/>
      <c r="GA226" s="72"/>
      <c r="GB226" s="72"/>
      <c r="GC226" s="72"/>
      <c r="GD226" s="72"/>
      <c r="GE226" s="72"/>
      <c r="GF226" s="72"/>
      <c r="GG226" s="72"/>
      <c r="GH226" s="72"/>
      <c r="GI226" s="72"/>
      <c r="GJ226" s="72"/>
      <c r="GK226" s="72"/>
      <c r="GL226" s="72"/>
      <c r="GM226" s="72"/>
      <c r="GN226" s="72"/>
      <c r="GO226" s="72"/>
      <c r="GP226" s="72"/>
      <c r="GQ226" s="72"/>
      <c r="GR226" s="72"/>
      <c r="GS226" s="72"/>
      <c r="GT226" s="72"/>
      <c r="GU226" s="72"/>
      <c r="GV226" s="72"/>
      <c r="GW226" s="72"/>
      <c r="GX226" s="72"/>
      <c r="GY226" s="72"/>
      <c r="GZ226" s="72"/>
      <c r="HA226" s="72"/>
      <c r="HB226" s="72"/>
      <c r="HC226" s="72"/>
      <c r="HD226" s="72"/>
      <c r="HE226" s="72"/>
      <c r="HF226" s="72"/>
      <c r="HG226" s="72"/>
      <c r="HH226" s="72"/>
      <c r="HI226" s="72"/>
      <c r="HJ226" s="72"/>
      <c r="HK226" s="72"/>
      <c r="HL226" s="72"/>
      <c r="HM226" s="72"/>
      <c r="HN226" s="72"/>
      <c r="HO226" s="72"/>
      <c r="HP226" s="72"/>
      <c r="HQ226" s="72"/>
      <c r="HR226" s="72"/>
      <c r="HS226" s="72"/>
      <c r="HT226" s="72"/>
      <c r="HU226" s="72"/>
      <c r="HV226" s="72"/>
      <c r="HW226" s="72"/>
      <c r="HX226" s="72"/>
      <c r="HY226" s="72"/>
      <c r="HZ226" s="72"/>
      <c r="IA226" s="72"/>
      <c r="IB226" s="72"/>
      <c r="IC226" s="72"/>
      <c r="ID226" s="72"/>
      <c r="IE226" s="72"/>
      <c r="IF226" s="72"/>
      <c r="IG226" s="72"/>
      <c r="IH226" s="72"/>
      <c r="II226" s="72"/>
      <c r="IJ226" s="72"/>
      <c r="IK226" s="72"/>
      <c r="IL226" s="72"/>
      <c r="IM226" s="72"/>
      <c r="IN226" s="72"/>
      <c r="IO226" s="72"/>
      <c r="IP226" s="72"/>
      <c r="IQ226" s="72"/>
      <c r="IR226" s="72"/>
      <c r="IS226" s="72"/>
      <c r="IT226" s="72"/>
      <c r="IU226" s="72"/>
      <c r="IV226" s="72"/>
      <c r="IW226" s="72"/>
      <c r="IX226" s="72"/>
      <c r="IY226" s="72"/>
      <c r="IZ226" s="72"/>
    </row>
    <row r="227" s="68" customFormat="1" ht="39.9" hidden="1" customHeight="1" spans="1:260">
      <c r="A227" s="97" t="s">
        <v>1676</v>
      </c>
      <c r="B227" s="98"/>
      <c r="C227" s="99"/>
      <c r="D227" s="99"/>
      <c r="E227" s="99"/>
      <c r="F227" s="99"/>
      <c r="G227" s="98"/>
      <c r="H227" s="99"/>
      <c r="I227" s="99"/>
      <c r="J227" s="119"/>
      <c r="K227" s="120"/>
      <c r="L227" s="121"/>
      <c r="M227" s="121">
        <f>SUM(M228:M240)</f>
        <v>370232.27</v>
      </c>
      <c r="N227" s="121">
        <f t="shared" ref="N227:BI227" si="49">SUM(N228:N240)</f>
        <v>118525.5</v>
      </c>
      <c r="O227" s="121">
        <f t="shared" si="49"/>
        <v>54976.77</v>
      </c>
      <c r="P227" s="121">
        <f t="shared" si="49"/>
        <v>0</v>
      </c>
      <c r="Q227" s="121">
        <f t="shared" si="49"/>
        <v>0</v>
      </c>
      <c r="R227" s="121">
        <f t="shared" si="49"/>
        <v>0</v>
      </c>
      <c r="S227" s="121">
        <f t="shared" si="49"/>
        <v>119276</v>
      </c>
      <c r="T227" s="121">
        <f t="shared" si="49"/>
        <v>0</v>
      </c>
      <c r="U227" s="121">
        <f t="shared" si="49"/>
        <v>81485.7</v>
      </c>
      <c r="V227" s="121">
        <f t="shared" si="49"/>
        <v>0</v>
      </c>
      <c r="W227" s="121">
        <f t="shared" si="49"/>
        <v>0</v>
      </c>
      <c r="X227" s="121">
        <f t="shared" si="49"/>
        <v>0</v>
      </c>
      <c r="Y227" s="121">
        <f t="shared" si="49"/>
        <v>0</v>
      </c>
      <c r="Z227" s="121">
        <f t="shared" si="49"/>
        <v>0</v>
      </c>
      <c r="AA227" s="121">
        <f t="shared" si="49"/>
        <v>88</v>
      </c>
      <c r="AB227" s="121">
        <f t="shared" si="49"/>
        <v>3256.7</v>
      </c>
      <c r="AC227" s="121">
        <f t="shared" si="49"/>
        <v>400</v>
      </c>
      <c r="AD227" s="121">
        <f t="shared" si="49"/>
        <v>283.06</v>
      </c>
      <c r="AE227" s="121">
        <f t="shared" si="49"/>
        <v>0</v>
      </c>
      <c r="AF227" s="121">
        <f t="shared" si="49"/>
        <v>0</v>
      </c>
      <c r="AG227" s="121">
        <f t="shared" si="49"/>
        <v>0</v>
      </c>
      <c r="AH227" s="121">
        <f t="shared" si="49"/>
        <v>0</v>
      </c>
      <c r="AI227" s="121">
        <f t="shared" si="49"/>
        <v>0</v>
      </c>
      <c r="AJ227" s="121">
        <f t="shared" si="49"/>
        <v>0</v>
      </c>
      <c r="AK227" s="121">
        <f t="shared" si="49"/>
        <v>0</v>
      </c>
      <c r="AL227" s="121">
        <f t="shared" si="49"/>
        <v>0</v>
      </c>
      <c r="AM227" s="121">
        <f t="shared" si="49"/>
        <v>7934.7</v>
      </c>
      <c r="AN227" s="121">
        <f t="shared" si="49"/>
        <v>6789.09</v>
      </c>
      <c r="AO227" s="121">
        <f t="shared" si="49"/>
        <v>0</v>
      </c>
      <c r="AP227" s="121">
        <f t="shared" si="49"/>
        <v>0</v>
      </c>
      <c r="AQ227" s="121">
        <f t="shared" si="49"/>
        <v>0</v>
      </c>
      <c r="AR227" s="121">
        <f t="shared" si="49"/>
        <v>0</v>
      </c>
      <c r="AS227" s="121">
        <f t="shared" si="49"/>
        <v>14723.79</v>
      </c>
      <c r="AT227" s="121">
        <f t="shared" si="49"/>
        <v>8256.202</v>
      </c>
      <c r="AU227" s="121">
        <f t="shared" si="49"/>
        <v>22999.992</v>
      </c>
      <c r="AV227" s="121">
        <f t="shared" si="49"/>
        <v>7152.596</v>
      </c>
      <c r="AW227" s="121">
        <f t="shared" si="49"/>
        <v>30152.588</v>
      </c>
      <c r="AX227" s="121">
        <f t="shared" si="49"/>
        <v>8021.832</v>
      </c>
      <c r="AY227" s="121">
        <f t="shared" si="49"/>
        <v>38174.42</v>
      </c>
      <c r="AZ227" s="121">
        <f t="shared" si="49"/>
        <v>8949.36</v>
      </c>
      <c r="BA227" s="121">
        <f t="shared" si="49"/>
        <v>47123.78</v>
      </c>
      <c r="BB227" s="121">
        <f t="shared" si="49"/>
        <v>10275.036</v>
      </c>
      <c r="BC227" s="121">
        <f t="shared" si="49"/>
        <v>57398.816</v>
      </c>
      <c r="BD227" s="121">
        <f t="shared" si="49"/>
        <v>5722.0288</v>
      </c>
      <c r="BE227" s="121">
        <f t="shared" si="49"/>
        <v>63120.8448</v>
      </c>
      <c r="BF227" s="121">
        <f t="shared" si="49"/>
        <v>5436.568</v>
      </c>
      <c r="BG227" s="121">
        <f t="shared" si="49"/>
        <v>68557.4128</v>
      </c>
      <c r="BH227" s="121">
        <f t="shared" si="49"/>
        <v>4140.8496</v>
      </c>
      <c r="BI227" s="121">
        <f t="shared" si="49"/>
        <v>72698.2624</v>
      </c>
      <c r="BJ227" s="200">
        <f>BI227/U227</f>
        <v>0.892159758092524</v>
      </c>
      <c r="BK227" s="120"/>
      <c r="BL227" s="120"/>
      <c r="BM227" s="121"/>
      <c r="BN227" s="121"/>
      <c r="BO227" s="121"/>
      <c r="BP227" s="121"/>
      <c r="BQ227" s="121"/>
      <c r="BR227" s="121"/>
      <c r="BS227" s="121"/>
      <c r="BT227" s="121"/>
      <c r="BU227" s="121"/>
      <c r="BV227" s="121"/>
      <c r="BW227" s="121"/>
      <c r="BX227" s="121"/>
      <c r="BY227" s="121"/>
      <c r="BZ227" s="121"/>
      <c r="CA227" s="121"/>
      <c r="CB227" s="121"/>
      <c r="CC227" s="72"/>
      <c r="CD227" s="72"/>
      <c r="CE227" s="72"/>
      <c r="CF227" s="72"/>
      <c r="CG227" s="72"/>
      <c r="CH227" s="72"/>
      <c r="CI227" s="72"/>
      <c r="CJ227" s="72"/>
      <c r="CK227" s="72"/>
      <c r="CL227" s="72"/>
      <c r="CM227" s="72"/>
      <c r="CN227" s="72"/>
      <c r="CO227" s="72"/>
      <c r="CP227" s="72"/>
      <c r="CQ227" s="72"/>
      <c r="CR227" s="72"/>
      <c r="CS227" s="72"/>
      <c r="CT227" s="72"/>
      <c r="CU227" s="72"/>
      <c r="CV227" s="72"/>
      <c r="CW227" s="72"/>
      <c r="CX227" s="72"/>
      <c r="CY227" s="72"/>
      <c r="CZ227" s="72"/>
      <c r="DA227" s="72"/>
      <c r="DB227" s="72"/>
      <c r="DC227" s="72"/>
      <c r="DD227" s="72"/>
      <c r="DE227" s="72"/>
      <c r="DF227" s="72"/>
      <c r="DG227" s="72"/>
      <c r="DH227" s="72"/>
      <c r="DI227" s="72"/>
      <c r="DJ227" s="72"/>
      <c r="DK227" s="72"/>
      <c r="DL227" s="72"/>
      <c r="DM227" s="72"/>
      <c r="DN227" s="72"/>
      <c r="DO227" s="72"/>
      <c r="DP227" s="72"/>
      <c r="DQ227" s="72"/>
      <c r="DR227" s="72"/>
      <c r="DS227" s="72"/>
      <c r="DT227" s="72"/>
      <c r="DU227" s="72"/>
      <c r="DV227" s="72"/>
      <c r="DW227" s="72"/>
      <c r="DX227" s="72"/>
      <c r="DY227" s="72"/>
      <c r="DZ227" s="72"/>
      <c r="EA227" s="72"/>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72"/>
      <c r="FD227" s="72"/>
      <c r="FE227" s="72"/>
      <c r="FF227" s="72"/>
      <c r="FG227" s="72"/>
      <c r="FH227" s="72"/>
      <c r="FI227" s="72"/>
      <c r="FJ227" s="72"/>
      <c r="FK227" s="72"/>
      <c r="FL227" s="72"/>
      <c r="FM227" s="72"/>
      <c r="FN227" s="72"/>
      <c r="FO227" s="72"/>
      <c r="FP227" s="72"/>
      <c r="FQ227" s="72"/>
      <c r="FR227" s="72"/>
      <c r="FS227" s="72"/>
      <c r="FT227" s="72"/>
      <c r="FU227" s="72"/>
      <c r="FV227" s="72"/>
      <c r="FW227" s="72"/>
      <c r="FX227" s="72"/>
      <c r="FY227" s="72"/>
      <c r="FZ227" s="72"/>
      <c r="GA227" s="72"/>
      <c r="GB227" s="72"/>
      <c r="GC227" s="72"/>
      <c r="GD227" s="72"/>
      <c r="GE227" s="72"/>
      <c r="GF227" s="72"/>
      <c r="GG227" s="72"/>
      <c r="GH227" s="72"/>
      <c r="GI227" s="72"/>
      <c r="GJ227" s="72"/>
      <c r="GK227" s="72"/>
      <c r="GL227" s="72"/>
      <c r="GM227" s="72"/>
      <c r="GN227" s="72"/>
      <c r="GO227" s="72"/>
      <c r="GP227" s="72"/>
      <c r="GQ227" s="72"/>
      <c r="GR227" s="72"/>
      <c r="GS227" s="72"/>
      <c r="GT227" s="72"/>
      <c r="GU227" s="72"/>
      <c r="GV227" s="72"/>
      <c r="GW227" s="72"/>
      <c r="GX227" s="72"/>
      <c r="GY227" s="72"/>
      <c r="GZ227" s="72"/>
      <c r="HA227" s="72"/>
      <c r="HB227" s="72"/>
      <c r="HC227" s="72"/>
      <c r="HD227" s="72"/>
      <c r="HE227" s="72"/>
      <c r="HF227" s="72"/>
      <c r="HG227" s="72"/>
      <c r="HH227" s="72"/>
      <c r="HI227" s="72"/>
      <c r="HJ227" s="72"/>
      <c r="HK227" s="72"/>
      <c r="HL227" s="72"/>
      <c r="HM227" s="72"/>
      <c r="HN227" s="72"/>
      <c r="HO227" s="72"/>
      <c r="HP227" s="72"/>
      <c r="HQ227" s="72"/>
      <c r="HR227" s="72"/>
      <c r="HS227" s="72"/>
      <c r="HT227" s="72"/>
      <c r="HU227" s="72"/>
      <c r="HV227" s="72"/>
      <c r="HW227" s="72"/>
      <c r="HX227" s="72"/>
      <c r="HY227" s="72"/>
      <c r="HZ227" s="72"/>
      <c r="IA227" s="72"/>
      <c r="IB227" s="72"/>
      <c r="IC227" s="72"/>
      <c r="ID227" s="72"/>
      <c r="IE227" s="72"/>
      <c r="IF227" s="72"/>
      <c r="IG227" s="72"/>
      <c r="IH227" s="72"/>
      <c r="II227" s="72"/>
      <c r="IJ227" s="72"/>
      <c r="IK227" s="72"/>
      <c r="IL227" s="72"/>
      <c r="IM227" s="72"/>
      <c r="IN227" s="72"/>
      <c r="IO227" s="72"/>
      <c r="IP227" s="72"/>
      <c r="IQ227" s="72"/>
      <c r="IR227" s="72"/>
      <c r="IS227" s="72"/>
      <c r="IT227" s="72"/>
      <c r="IU227" s="72"/>
      <c r="IV227" s="72"/>
      <c r="IW227" s="72"/>
      <c r="IX227" s="72"/>
      <c r="IY227" s="72"/>
      <c r="IZ227" s="72"/>
    </row>
    <row r="228" s="72" customFormat="1" ht="77" hidden="1" customHeight="1" spans="1:80">
      <c r="A228" s="100">
        <f>ROW()-26</f>
        <v>202</v>
      </c>
      <c r="B228" s="91" t="s">
        <v>1677</v>
      </c>
      <c r="C228" s="102"/>
      <c r="D228" s="102"/>
      <c r="E228" s="102"/>
      <c r="F228" s="102"/>
      <c r="G228" s="90" t="s">
        <v>1678</v>
      </c>
      <c r="H228" s="90" t="s">
        <v>1679</v>
      </c>
      <c r="I228" s="90" t="s">
        <v>85</v>
      </c>
      <c r="J228" s="100" t="s">
        <v>100</v>
      </c>
      <c r="K228" s="91" t="s">
        <v>1680</v>
      </c>
      <c r="L228" s="90" t="s">
        <v>1681</v>
      </c>
      <c r="M228" s="100">
        <v>12330</v>
      </c>
      <c r="N228" s="100"/>
      <c r="O228" s="100"/>
      <c r="P228" s="100"/>
      <c r="Q228" s="100"/>
      <c r="R228" s="100"/>
      <c r="S228" s="100">
        <v>5260</v>
      </c>
      <c r="T228" s="100"/>
      <c r="U228" s="100">
        <v>7070</v>
      </c>
      <c r="V228" s="90" t="s">
        <v>1592</v>
      </c>
      <c r="W228" s="90" t="s">
        <v>1682</v>
      </c>
      <c r="X228" s="90" t="s">
        <v>121</v>
      </c>
      <c r="Y228" s="90"/>
      <c r="Z228" s="153"/>
      <c r="AA228" s="153">
        <v>9</v>
      </c>
      <c r="AB228" s="158"/>
      <c r="AC228" s="158"/>
      <c r="AD228" s="158"/>
      <c r="AE228" s="158"/>
      <c r="AF228" s="155"/>
      <c r="AG228" s="155"/>
      <c r="AH228" s="158" t="s">
        <v>92</v>
      </c>
      <c r="AI228" s="158" t="s">
        <v>1683</v>
      </c>
      <c r="AJ228" s="158" t="s">
        <v>1683</v>
      </c>
      <c r="AK228" s="158" t="s">
        <v>1683</v>
      </c>
      <c r="AL228" s="158" t="s">
        <v>1683</v>
      </c>
      <c r="AM228" s="158">
        <v>600</v>
      </c>
      <c r="AN228" s="158">
        <v>600</v>
      </c>
      <c r="AO228" s="158"/>
      <c r="AP228" s="158"/>
      <c r="AQ228" s="158" t="s">
        <v>107</v>
      </c>
      <c r="AR228" s="158" t="s">
        <v>1343</v>
      </c>
      <c r="AS228" s="158">
        <v>1200</v>
      </c>
      <c r="AT228" s="158">
        <v>1300</v>
      </c>
      <c r="AU228" s="158">
        <v>2500</v>
      </c>
      <c r="AV228" s="158">
        <v>50</v>
      </c>
      <c r="AW228" s="158">
        <v>2550</v>
      </c>
      <c r="AX228" s="158">
        <v>450</v>
      </c>
      <c r="AY228" s="158">
        <v>3000</v>
      </c>
      <c r="AZ228" s="158">
        <v>3363</v>
      </c>
      <c r="BA228" s="158">
        <v>6363</v>
      </c>
      <c r="BB228" s="158">
        <v>142</v>
      </c>
      <c r="BC228" s="158">
        <v>6505</v>
      </c>
      <c r="BD228" s="158">
        <v>215</v>
      </c>
      <c r="BE228" s="158">
        <v>6720</v>
      </c>
      <c r="BF228" s="158">
        <v>350</v>
      </c>
      <c r="BG228" s="100">
        <v>7070</v>
      </c>
      <c r="BH228" s="100">
        <v>0</v>
      </c>
      <c r="BI228" s="100">
        <v>7070</v>
      </c>
      <c r="BJ228" s="204">
        <f>BG228/U228</f>
        <v>1</v>
      </c>
      <c r="BK228" s="268" t="s">
        <v>1209</v>
      </c>
      <c r="BL228" s="111"/>
      <c r="BM228" s="100" t="s">
        <v>100</v>
      </c>
      <c r="BN228" s="100" t="s">
        <v>100</v>
      </c>
      <c r="BO228" s="90" t="s">
        <v>1684</v>
      </c>
      <c r="BP228" s="100" t="s">
        <v>136</v>
      </c>
      <c r="BQ228" s="100" t="s">
        <v>597</v>
      </c>
      <c r="BR228" s="90"/>
      <c r="BS228" s="100"/>
      <c r="BT228" s="100"/>
      <c r="BU228" s="100"/>
      <c r="BV228" s="100"/>
      <c r="BW228" s="100"/>
      <c r="BX228" s="100"/>
      <c r="BY228" s="100"/>
      <c r="BZ228" s="100"/>
      <c r="CA228" s="100"/>
      <c r="CB228" s="90" t="s">
        <v>100</v>
      </c>
    </row>
    <row r="229" ht="70.05" hidden="1" customHeight="1" spans="1:80">
      <c r="A229" s="100">
        <f t="shared" ref="A229:A240" si="50">ROW()-26</f>
        <v>203</v>
      </c>
      <c r="B229" s="108" t="s">
        <v>1685</v>
      </c>
      <c r="C229" s="102"/>
      <c r="D229" s="102"/>
      <c r="E229" s="102"/>
      <c r="F229" s="102"/>
      <c r="G229" s="90" t="s">
        <v>1678</v>
      </c>
      <c r="H229" s="90" t="s">
        <v>1679</v>
      </c>
      <c r="I229" s="90" t="s">
        <v>85</v>
      </c>
      <c r="J229" s="125" t="s">
        <v>491</v>
      </c>
      <c r="K229" s="325" t="s">
        <v>1686</v>
      </c>
      <c r="L229" s="125" t="s">
        <v>88</v>
      </c>
      <c r="M229" s="125">
        <v>12000</v>
      </c>
      <c r="N229" s="100"/>
      <c r="O229" s="100"/>
      <c r="P229" s="100"/>
      <c r="Q229" s="100"/>
      <c r="R229" s="100"/>
      <c r="S229" s="100"/>
      <c r="T229" s="100"/>
      <c r="U229" s="100">
        <v>1600</v>
      </c>
      <c r="V229" s="90" t="s">
        <v>1687</v>
      </c>
      <c r="W229" s="90" t="s">
        <v>1688</v>
      </c>
      <c r="X229" s="90" t="s">
        <v>1689</v>
      </c>
      <c r="Y229" s="90" t="s">
        <v>1690</v>
      </c>
      <c r="Z229" s="153"/>
      <c r="AA229" s="153"/>
      <c r="AB229" s="154">
        <v>800</v>
      </c>
      <c r="AC229" s="154">
        <v>400</v>
      </c>
      <c r="AD229" s="158"/>
      <c r="AE229" s="158"/>
      <c r="AF229" s="155"/>
      <c r="AG229" s="155"/>
      <c r="AH229" s="158" t="s">
        <v>92</v>
      </c>
      <c r="AI229" s="158" t="s">
        <v>735</v>
      </c>
      <c r="AJ229" s="158" t="s">
        <v>735</v>
      </c>
      <c r="AK229" s="158" t="s">
        <v>167</v>
      </c>
      <c r="AL229" s="158" t="s">
        <v>182</v>
      </c>
      <c r="AM229" s="158">
        <v>134</v>
      </c>
      <c r="AN229" s="158">
        <v>134</v>
      </c>
      <c r="AO229" s="158"/>
      <c r="AP229" s="158"/>
      <c r="AQ229" s="158"/>
      <c r="AR229" s="158"/>
      <c r="AS229" s="158">
        <v>268</v>
      </c>
      <c r="AT229" s="158">
        <v>134</v>
      </c>
      <c r="AU229" s="158">
        <v>402</v>
      </c>
      <c r="AV229" s="158">
        <v>134</v>
      </c>
      <c r="AW229" s="158">
        <v>536</v>
      </c>
      <c r="AX229" s="158">
        <v>133</v>
      </c>
      <c r="AY229" s="158">
        <v>669</v>
      </c>
      <c r="AZ229" s="158">
        <v>133</v>
      </c>
      <c r="BA229" s="158">
        <v>802</v>
      </c>
      <c r="BB229" s="158">
        <v>133</v>
      </c>
      <c r="BC229" s="158">
        <v>935</v>
      </c>
      <c r="BD229" s="158">
        <v>133</v>
      </c>
      <c r="BE229" s="158">
        <v>1068</v>
      </c>
      <c r="BF229" s="158">
        <v>133</v>
      </c>
      <c r="BG229" s="100">
        <v>1201</v>
      </c>
      <c r="BH229" s="100">
        <v>200</v>
      </c>
      <c r="BI229" s="100">
        <v>1401</v>
      </c>
      <c r="BJ229" s="204">
        <f>BI229/U229</f>
        <v>0.875625</v>
      </c>
      <c r="BK229" s="91" t="s">
        <v>1691</v>
      </c>
      <c r="BL229" s="111"/>
      <c r="BM229" s="90" t="s">
        <v>1692</v>
      </c>
      <c r="BN229" s="90" t="s">
        <v>1353</v>
      </c>
      <c r="BO229" s="100" t="s">
        <v>186</v>
      </c>
      <c r="BP229" s="100" t="s">
        <v>187</v>
      </c>
      <c r="BQ229" s="100" t="s">
        <v>1693</v>
      </c>
      <c r="BR229" s="90"/>
      <c r="BS229" s="100"/>
      <c r="BT229" s="100"/>
      <c r="BU229" s="100"/>
      <c r="BV229" s="100"/>
      <c r="BW229" s="100"/>
      <c r="BX229" s="100"/>
      <c r="BY229" s="100"/>
      <c r="BZ229" s="90" t="s">
        <v>1694</v>
      </c>
      <c r="CA229" s="100"/>
      <c r="CB229" s="90"/>
    </row>
    <row r="230" ht="73" customHeight="1" spans="1:80">
      <c r="A230" s="100">
        <v>59</v>
      </c>
      <c r="B230" s="91" t="s">
        <v>1695</v>
      </c>
      <c r="C230" s="102"/>
      <c r="D230" s="102"/>
      <c r="E230" s="102"/>
      <c r="F230" s="102"/>
      <c r="G230" s="90" t="s">
        <v>1678</v>
      </c>
      <c r="H230" s="90" t="s">
        <v>1696</v>
      </c>
      <c r="I230" s="90" t="s">
        <v>85</v>
      </c>
      <c r="J230" s="100" t="s">
        <v>190</v>
      </c>
      <c r="K230" s="91" t="s">
        <v>1697</v>
      </c>
      <c r="L230" s="90" t="s">
        <v>1698</v>
      </c>
      <c r="M230" s="100">
        <v>2929.96</v>
      </c>
      <c r="N230" s="100"/>
      <c r="O230" s="100">
        <v>2929.96</v>
      </c>
      <c r="P230" s="100"/>
      <c r="Q230" s="100"/>
      <c r="R230" s="100"/>
      <c r="S230" s="100"/>
      <c r="T230" s="100"/>
      <c r="U230" s="100">
        <v>2929.96</v>
      </c>
      <c r="V230" s="90" t="s">
        <v>1699</v>
      </c>
      <c r="W230" s="90" t="s">
        <v>1700</v>
      </c>
      <c r="X230" s="90" t="s">
        <v>1701</v>
      </c>
      <c r="Y230" s="90" t="s">
        <v>967</v>
      </c>
      <c r="Z230" s="153"/>
      <c r="AA230" s="153">
        <v>10</v>
      </c>
      <c r="AB230" s="158"/>
      <c r="AC230" s="158"/>
      <c r="AD230" s="158"/>
      <c r="AE230" s="158"/>
      <c r="AF230" s="155"/>
      <c r="AG230" s="155"/>
      <c r="AH230" s="158" t="s">
        <v>92</v>
      </c>
      <c r="AI230" s="154" t="s">
        <v>968</v>
      </c>
      <c r="AJ230" s="154" t="s">
        <v>969</v>
      </c>
      <c r="AK230" s="154" t="s">
        <v>970</v>
      </c>
      <c r="AL230" s="158" t="s">
        <v>970</v>
      </c>
      <c r="AM230" s="158">
        <v>45</v>
      </c>
      <c r="AN230" s="158">
        <v>453.09</v>
      </c>
      <c r="AO230" s="158"/>
      <c r="AP230" s="158"/>
      <c r="AQ230" s="158" t="s">
        <v>1702</v>
      </c>
      <c r="AR230" s="158"/>
      <c r="AS230" s="158">
        <v>498.09</v>
      </c>
      <c r="AT230" s="158">
        <v>87.902</v>
      </c>
      <c r="AU230" s="158">
        <v>585.992</v>
      </c>
      <c r="AV230" s="158">
        <v>292.996</v>
      </c>
      <c r="AW230" s="158">
        <v>878.988</v>
      </c>
      <c r="AX230" s="158">
        <v>341.832</v>
      </c>
      <c r="AY230" s="100">
        <v>1220.82</v>
      </c>
      <c r="AZ230" s="100">
        <v>244.16</v>
      </c>
      <c r="BA230" s="100">
        <v>1464.98</v>
      </c>
      <c r="BB230" s="100">
        <f>BC230-BA230</f>
        <v>292.996</v>
      </c>
      <c r="BC230" s="100">
        <v>1757.976</v>
      </c>
      <c r="BD230" s="100">
        <f>BE230-BC230</f>
        <v>87.8987999999999</v>
      </c>
      <c r="BE230" s="100">
        <v>1845.8748</v>
      </c>
      <c r="BF230" s="100">
        <f>BG230-BE230</f>
        <v>146.498</v>
      </c>
      <c r="BG230" s="100">
        <v>1992.3728</v>
      </c>
      <c r="BH230" s="100">
        <f>BI230-BG230</f>
        <v>29.2995999999998</v>
      </c>
      <c r="BI230" s="100">
        <v>2021.6724</v>
      </c>
      <c r="BJ230" s="204">
        <f>BI230/U230</f>
        <v>0.69</v>
      </c>
      <c r="BK230" s="270" t="s">
        <v>1703</v>
      </c>
      <c r="BL230" s="111" t="s">
        <v>158</v>
      </c>
      <c r="BM230" s="100" t="s">
        <v>973</v>
      </c>
      <c r="BN230" s="100" t="s">
        <v>973</v>
      </c>
      <c r="BO230" s="90" t="s">
        <v>200</v>
      </c>
      <c r="BP230" s="100" t="s">
        <v>635</v>
      </c>
      <c r="BQ230" s="100" t="s">
        <v>975</v>
      </c>
      <c r="BR230" s="90" t="s">
        <v>114</v>
      </c>
      <c r="BS230" s="100"/>
      <c r="BT230" s="100"/>
      <c r="BU230" s="100"/>
      <c r="BV230" s="100"/>
      <c r="BW230" s="100"/>
      <c r="BX230" s="100"/>
      <c r="BY230" s="100"/>
      <c r="BZ230" s="100"/>
      <c r="CA230" s="100"/>
      <c r="CB230" s="90" t="s">
        <v>114</v>
      </c>
    </row>
    <row r="231" ht="105" hidden="1" customHeight="1" spans="1:80">
      <c r="A231" s="100">
        <f t="shared" si="50"/>
        <v>205</v>
      </c>
      <c r="B231" s="110" t="s">
        <v>1704</v>
      </c>
      <c r="C231" s="102"/>
      <c r="D231" s="102"/>
      <c r="E231" s="102"/>
      <c r="F231" s="102"/>
      <c r="G231" s="90" t="s">
        <v>1678</v>
      </c>
      <c r="H231" s="90" t="s">
        <v>1696</v>
      </c>
      <c r="I231" s="90" t="s">
        <v>85</v>
      </c>
      <c r="J231" s="133" t="s">
        <v>1705</v>
      </c>
      <c r="K231" s="115" t="s">
        <v>1706</v>
      </c>
      <c r="L231" s="133" t="s">
        <v>140</v>
      </c>
      <c r="M231" s="326">
        <v>38251</v>
      </c>
      <c r="N231" s="133">
        <v>19125.5</v>
      </c>
      <c r="O231" s="133">
        <v>19125.5</v>
      </c>
      <c r="P231" s="133"/>
      <c r="Q231" s="100"/>
      <c r="R231" s="100"/>
      <c r="S231" s="326">
        <v>13000</v>
      </c>
      <c r="T231" s="100"/>
      <c r="U231" s="326">
        <v>13000</v>
      </c>
      <c r="V231" s="290" t="s">
        <v>1707</v>
      </c>
      <c r="W231" s="290" t="s">
        <v>1708</v>
      </c>
      <c r="X231" s="290" t="s">
        <v>1709</v>
      </c>
      <c r="Y231" s="290" t="s">
        <v>1710</v>
      </c>
      <c r="Z231" s="153"/>
      <c r="AA231" s="153"/>
      <c r="AB231" s="165">
        <v>746.8</v>
      </c>
      <c r="AC231" s="165"/>
      <c r="AD231" s="165">
        <v>6.21</v>
      </c>
      <c r="AE231" s="158"/>
      <c r="AF231" s="155"/>
      <c r="AG231" s="155"/>
      <c r="AH231" s="158" t="s">
        <v>92</v>
      </c>
      <c r="AI231" s="158" t="s">
        <v>92</v>
      </c>
      <c r="AJ231" s="158" t="s">
        <v>92</v>
      </c>
      <c r="AK231" s="158" t="s">
        <v>756</v>
      </c>
      <c r="AL231" s="158" t="s">
        <v>182</v>
      </c>
      <c r="AM231" s="158">
        <v>1105</v>
      </c>
      <c r="AN231" s="158">
        <v>1062</v>
      </c>
      <c r="AO231" s="158"/>
      <c r="AP231" s="158"/>
      <c r="AQ231" s="158"/>
      <c r="AR231" s="158"/>
      <c r="AS231" s="158">
        <v>2167</v>
      </c>
      <c r="AT231" s="158">
        <v>1233</v>
      </c>
      <c r="AU231" s="158">
        <v>3400</v>
      </c>
      <c r="AV231" s="158">
        <v>1110</v>
      </c>
      <c r="AW231" s="158">
        <v>4510</v>
      </c>
      <c r="AX231" s="158">
        <v>1920</v>
      </c>
      <c r="AY231" s="158">
        <v>6430</v>
      </c>
      <c r="AZ231" s="158">
        <v>520</v>
      </c>
      <c r="BA231" s="158">
        <v>6950</v>
      </c>
      <c r="BB231" s="158">
        <v>4100</v>
      </c>
      <c r="BC231" s="158">
        <v>11050</v>
      </c>
      <c r="BD231" s="158">
        <v>631</v>
      </c>
      <c r="BE231" s="158">
        <v>11681</v>
      </c>
      <c r="BF231" s="158">
        <v>645</v>
      </c>
      <c r="BG231" s="100">
        <v>12326</v>
      </c>
      <c r="BH231" s="100">
        <v>240</v>
      </c>
      <c r="BI231" s="100">
        <v>12566</v>
      </c>
      <c r="BJ231" s="204">
        <f t="shared" ref="BJ231:BJ249" si="51">BI231/U231</f>
        <v>0.966615384615385</v>
      </c>
      <c r="BK231" s="91" t="s">
        <v>1711</v>
      </c>
      <c r="BL231" s="91"/>
      <c r="BM231" s="224" t="s">
        <v>1712</v>
      </c>
      <c r="BN231" s="224" t="s">
        <v>1713</v>
      </c>
      <c r="BO231" s="224" t="s">
        <v>1714</v>
      </c>
      <c r="BP231" s="224" t="s">
        <v>1715</v>
      </c>
      <c r="BQ231" s="133" t="s">
        <v>1716</v>
      </c>
      <c r="BR231" s="133" t="s">
        <v>1717</v>
      </c>
      <c r="BS231" s="100"/>
      <c r="BT231" s="100"/>
      <c r="BU231" s="100"/>
      <c r="BV231" s="100"/>
      <c r="BW231" s="100"/>
      <c r="BX231" s="100"/>
      <c r="BY231" s="100"/>
      <c r="BZ231" s="100"/>
      <c r="CA231" s="100"/>
      <c r="CB231" s="90" t="s">
        <v>1717</v>
      </c>
    </row>
    <row r="232" ht="81" hidden="1" customHeight="1" spans="1:80">
      <c r="A232" s="100">
        <f t="shared" si="50"/>
        <v>206</v>
      </c>
      <c r="B232" s="91" t="s">
        <v>1718</v>
      </c>
      <c r="C232" s="102"/>
      <c r="D232" s="102"/>
      <c r="E232" s="102"/>
      <c r="F232" s="102"/>
      <c r="G232" s="90" t="s">
        <v>1678</v>
      </c>
      <c r="H232" s="90" t="s">
        <v>1696</v>
      </c>
      <c r="I232" s="90" t="s">
        <v>85</v>
      </c>
      <c r="J232" s="133" t="s">
        <v>638</v>
      </c>
      <c r="K232" s="91" t="s">
        <v>1719</v>
      </c>
      <c r="L232" s="90" t="s">
        <v>1010</v>
      </c>
      <c r="M232" s="90">
        <v>3194.28</v>
      </c>
      <c r="N232" s="90"/>
      <c r="O232" s="90">
        <v>3194.28</v>
      </c>
      <c r="P232" s="90"/>
      <c r="Q232" s="100"/>
      <c r="R232" s="100"/>
      <c r="S232" s="90">
        <v>1000</v>
      </c>
      <c r="T232" s="100"/>
      <c r="U232" s="294">
        <v>2194.28</v>
      </c>
      <c r="V232" s="290" t="s">
        <v>1720</v>
      </c>
      <c r="W232" s="290" t="s">
        <v>1721</v>
      </c>
      <c r="X232" s="290" t="s">
        <v>1722</v>
      </c>
      <c r="Y232" s="290" t="s">
        <v>1723</v>
      </c>
      <c r="Z232" s="153"/>
      <c r="AA232" s="153">
        <v>12</v>
      </c>
      <c r="AB232" s="165">
        <v>31.11</v>
      </c>
      <c r="AC232" s="158"/>
      <c r="AD232" s="158"/>
      <c r="AE232" s="158"/>
      <c r="AF232" s="155"/>
      <c r="AG232" s="155"/>
      <c r="AH232" s="158" t="s">
        <v>756</v>
      </c>
      <c r="AI232" s="158" t="s">
        <v>756</v>
      </c>
      <c r="AJ232" s="158" t="s">
        <v>756</v>
      </c>
      <c r="AK232" s="158" t="s">
        <v>756</v>
      </c>
      <c r="AL232" s="158" t="s">
        <v>182</v>
      </c>
      <c r="AM232" s="158">
        <v>389</v>
      </c>
      <c r="AN232" s="158">
        <v>150</v>
      </c>
      <c r="AO232" s="158"/>
      <c r="AP232" s="158"/>
      <c r="AQ232" s="158" t="s">
        <v>122</v>
      </c>
      <c r="AR232" s="158" t="s">
        <v>1350</v>
      </c>
      <c r="AS232" s="158">
        <v>539</v>
      </c>
      <c r="AT232" s="158">
        <v>599</v>
      </c>
      <c r="AU232" s="158">
        <v>1138</v>
      </c>
      <c r="AV232" s="158">
        <v>110</v>
      </c>
      <c r="AW232" s="158">
        <v>1248</v>
      </c>
      <c r="AX232" s="158">
        <v>410</v>
      </c>
      <c r="AY232" s="158">
        <v>1658</v>
      </c>
      <c r="AZ232" s="158">
        <v>42</v>
      </c>
      <c r="BA232" s="158">
        <v>1700</v>
      </c>
      <c r="BB232" s="158">
        <v>460</v>
      </c>
      <c r="BC232" s="158">
        <v>2160</v>
      </c>
      <c r="BD232" s="158">
        <v>34.28</v>
      </c>
      <c r="BE232" s="158">
        <v>2194.28</v>
      </c>
      <c r="BF232" s="158">
        <v>0</v>
      </c>
      <c r="BG232" s="100">
        <v>2194.28</v>
      </c>
      <c r="BH232" s="100">
        <v>0</v>
      </c>
      <c r="BI232" s="100">
        <v>2194.28</v>
      </c>
      <c r="BJ232" s="204">
        <f t="shared" si="51"/>
        <v>1</v>
      </c>
      <c r="BK232" s="91" t="s">
        <v>1724</v>
      </c>
      <c r="BL232" s="111"/>
      <c r="BM232" s="224" t="s">
        <v>638</v>
      </c>
      <c r="BN232" s="224" t="s">
        <v>1725</v>
      </c>
      <c r="BO232" s="224" t="s">
        <v>1714</v>
      </c>
      <c r="BP232" s="224" t="s">
        <v>1726</v>
      </c>
      <c r="BQ232" s="133" t="s">
        <v>1727</v>
      </c>
      <c r="BR232" s="133" t="s">
        <v>1717</v>
      </c>
      <c r="BS232" s="100"/>
      <c r="BT232" s="100"/>
      <c r="BU232" s="100"/>
      <c r="BV232" s="100"/>
      <c r="BW232" s="100"/>
      <c r="BX232" s="100"/>
      <c r="BY232" s="100"/>
      <c r="BZ232" s="100"/>
      <c r="CA232" s="100"/>
      <c r="CB232" s="90" t="s">
        <v>1717</v>
      </c>
    </row>
    <row r="233" ht="110" hidden="1" customHeight="1" spans="1:80">
      <c r="A233" s="100">
        <f t="shared" si="50"/>
        <v>207</v>
      </c>
      <c r="B233" s="110" t="s">
        <v>1728</v>
      </c>
      <c r="C233" s="102"/>
      <c r="D233" s="102"/>
      <c r="E233" s="102"/>
      <c r="F233" s="102"/>
      <c r="G233" s="90" t="s">
        <v>1678</v>
      </c>
      <c r="H233" s="90" t="s">
        <v>1696</v>
      </c>
      <c r="I233" s="90" t="s">
        <v>85</v>
      </c>
      <c r="J233" s="133" t="s">
        <v>86</v>
      </c>
      <c r="K233" s="91" t="s">
        <v>1729</v>
      </c>
      <c r="L233" s="90" t="s">
        <v>1010</v>
      </c>
      <c r="M233" s="220">
        <v>2853.56</v>
      </c>
      <c r="N233" s="220"/>
      <c r="O233" s="220">
        <v>2853.56</v>
      </c>
      <c r="P233" s="220"/>
      <c r="Q233" s="100"/>
      <c r="R233" s="100"/>
      <c r="S233" s="90">
        <v>1000</v>
      </c>
      <c r="T233" s="100"/>
      <c r="U233" s="90">
        <v>1853.56</v>
      </c>
      <c r="V233" s="290" t="s">
        <v>1730</v>
      </c>
      <c r="W233" s="290" t="s">
        <v>1731</v>
      </c>
      <c r="X233" s="290" t="s">
        <v>1732</v>
      </c>
      <c r="Y233" s="290" t="s">
        <v>1733</v>
      </c>
      <c r="Z233" s="153"/>
      <c r="AA233" s="153">
        <v>12</v>
      </c>
      <c r="AB233" s="165">
        <v>58.85</v>
      </c>
      <c r="AC233" s="158"/>
      <c r="AD233" s="158"/>
      <c r="AE233" s="158"/>
      <c r="AF233" s="155"/>
      <c r="AG233" s="155"/>
      <c r="AH233" s="158" t="s">
        <v>756</v>
      </c>
      <c r="AI233" s="158" t="s">
        <v>756</v>
      </c>
      <c r="AJ233" s="158" t="s">
        <v>756</v>
      </c>
      <c r="AK233" s="158" t="s">
        <v>756</v>
      </c>
      <c r="AL233" s="158" t="s">
        <v>182</v>
      </c>
      <c r="AM233" s="158">
        <v>155.7</v>
      </c>
      <c r="AN233" s="158">
        <v>164.3</v>
      </c>
      <c r="AO233" s="158"/>
      <c r="AP233" s="158"/>
      <c r="AQ233" s="158" t="s">
        <v>122</v>
      </c>
      <c r="AR233" s="158"/>
      <c r="AS233" s="158">
        <v>320</v>
      </c>
      <c r="AT233" s="158">
        <v>236</v>
      </c>
      <c r="AU233" s="158">
        <v>556</v>
      </c>
      <c r="AV233" s="158">
        <v>130</v>
      </c>
      <c r="AW233" s="158">
        <v>686</v>
      </c>
      <c r="AX233" s="158">
        <v>100</v>
      </c>
      <c r="AY233" s="158">
        <v>786</v>
      </c>
      <c r="AZ233" s="158">
        <v>150</v>
      </c>
      <c r="BA233" s="158">
        <v>936</v>
      </c>
      <c r="BB233" s="158">
        <v>158</v>
      </c>
      <c r="BC233" s="158">
        <v>1094</v>
      </c>
      <c r="BD233" s="158">
        <v>189</v>
      </c>
      <c r="BE233" s="158">
        <v>1283</v>
      </c>
      <c r="BF233" s="158">
        <v>107.17</v>
      </c>
      <c r="BG233" s="100">
        <v>1390.17</v>
      </c>
      <c r="BH233" s="100">
        <v>155.7</v>
      </c>
      <c r="BI233" s="100">
        <v>1545.87</v>
      </c>
      <c r="BJ233" s="204">
        <f t="shared" si="51"/>
        <v>0.834000517922268</v>
      </c>
      <c r="BK233" s="335" t="s">
        <v>1734</v>
      </c>
      <c r="BL233" s="91"/>
      <c r="BM233" s="224" t="s">
        <v>86</v>
      </c>
      <c r="BN233" s="224" t="s">
        <v>1735</v>
      </c>
      <c r="BO233" s="224" t="s">
        <v>1714</v>
      </c>
      <c r="BP233" s="224" t="s">
        <v>1736</v>
      </c>
      <c r="BQ233" s="133" t="s">
        <v>1737</v>
      </c>
      <c r="BR233" s="133" t="s">
        <v>1717</v>
      </c>
      <c r="BS233" s="100"/>
      <c r="BT233" s="100"/>
      <c r="BU233" s="100"/>
      <c r="BV233" s="100"/>
      <c r="BW233" s="100"/>
      <c r="BX233" s="100"/>
      <c r="BY233" s="100"/>
      <c r="BZ233" s="100"/>
      <c r="CA233" s="100"/>
      <c r="CB233" s="90" t="s">
        <v>1717</v>
      </c>
    </row>
    <row r="234" ht="118" hidden="1" customHeight="1" spans="1:80">
      <c r="A234" s="100">
        <f t="shared" si="50"/>
        <v>208</v>
      </c>
      <c r="B234" s="110" t="s">
        <v>1738</v>
      </c>
      <c r="C234" s="102"/>
      <c r="D234" s="102"/>
      <c r="E234" s="102"/>
      <c r="F234" s="102"/>
      <c r="G234" s="90" t="s">
        <v>1678</v>
      </c>
      <c r="H234" s="90" t="s">
        <v>1696</v>
      </c>
      <c r="I234" s="90" t="s">
        <v>85</v>
      </c>
      <c r="J234" s="133" t="s">
        <v>491</v>
      </c>
      <c r="K234" s="91" t="s">
        <v>1739</v>
      </c>
      <c r="L234" s="90" t="s">
        <v>1010</v>
      </c>
      <c r="M234" s="90">
        <v>2500</v>
      </c>
      <c r="N234" s="90"/>
      <c r="O234" s="90">
        <v>2500</v>
      </c>
      <c r="P234" s="90"/>
      <c r="Q234" s="100"/>
      <c r="R234" s="100"/>
      <c r="S234" s="237">
        <v>1000</v>
      </c>
      <c r="T234" s="100"/>
      <c r="U234" s="329">
        <v>1500</v>
      </c>
      <c r="V234" s="290" t="s">
        <v>1740</v>
      </c>
      <c r="W234" s="290" t="s">
        <v>1741</v>
      </c>
      <c r="X234" s="290" t="s">
        <v>1742</v>
      </c>
      <c r="Y234" s="290" t="s">
        <v>1743</v>
      </c>
      <c r="Z234" s="153"/>
      <c r="AA234" s="153">
        <v>12</v>
      </c>
      <c r="AB234" s="158"/>
      <c r="AC234" s="158"/>
      <c r="AD234" s="158"/>
      <c r="AE234" s="158"/>
      <c r="AF234" s="155"/>
      <c r="AG234" s="155"/>
      <c r="AH234" s="158" t="s">
        <v>756</v>
      </c>
      <c r="AI234" s="158" t="s">
        <v>756</v>
      </c>
      <c r="AJ234" s="158" t="s">
        <v>756</v>
      </c>
      <c r="AK234" s="158" t="s">
        <v>756</v>
      </c>
      <c r="AL234" s="158" t="s">
        <v>182</v>
      </c>
      <c r="AM234" s="158">
        <v>240</v>
      </c>
      <c r="AN234" s="158">
        <v>200</v>
      </c>
      <c r="AO234" s="158"/>
      <c r="AP234" s="158"/>
      <c r="AQ234" s="158" t="s">
        <v>122</v>
      </c>
      <c r="AR234" s="158"/>
      <c r="AS234" s="158">
        <v>440</v>
      </c>
      <c r="AT234" s="158">
        <v>70</v>
      </c>
      <c r="AU234" s="158">
        <v>510</v>
      </c>
      <c r="AV234" s="158">
        <v>208</v>
      </c>
      <c r="AW234" s="158">
        <v>718</v>
      </c>
      <c r="AX234" s="158">
        <v>120</v>
      </c>
      <c r="AY234" s="158">
        <v>838</v>
      </c>
      <c r="AZ234" s="158">
        <v>190.2</v>
      </c>
      <c r="BA234" s="158">
        <v>1028.2</v>
      </c>
      <c r="BB234" s="158">
        <v>268.8</v>
      </c>
      <c r="BC234" s="158">
        <v>1297</v>
      </c>
      <c r="BD234" s="158">
        <v>105</v>
      </c>
      <c r="BE234" s="158">
        <v>1402</v>
      </c>
      <c r="BF234" s="158">
        <v>23</v>
      </c>
      <c r="BG234" s="100">
        <v>1425</v>
      </c>
      <c r="BH234" s="100">
        <v>13</v>
      </c>
      <c r="BI234" s="100">
        <v>1438</v>
      </c>
      <c r="BJ234" s="204">
        <f t="shared" si="51"/>
        <v>0.958666666666667</v>
      </c>
      <c r="BK234" s="268" t="s">
        <v>1744</v>
      </c>
      <c r="BL234" s="111"/>
      <c r="BM234" s="224" t="s">
        <v>491</v>
      </c>
      <c r="BN234" s="224" t="s">
        <v>1745</v>
      </c>
      <c r="BO234" s="224" t="s">
        <v>1714</v>
      </c>
      <c r="BP234" s="224" t="s">
        <v>1746</v>
      </c>
      <c r="BQ234" s="133" t="s">
        <v>1747</v>
      </c>
      <c r="BR234" s="133" t="s">
        <v>1717</v>
      </c>
      <c r="BS234" s="100"/>
      <c r="BT234" s="100"/>
      <c r="BU234" s="100"/>
      <c r="BV234" s="100"/>
      <c r="BW234" s="100"/>
      <c r="BX234" s="100"/>
      <c r="BY234" s="100"/>
      <c r="BZ234" s="100"/>
      <c r="CA234" s="100"/>
      <c r="CB234" s="90" t="s">
        <v>1717</v>
      </c>
    </row>
    <row r="235" ht="82" hidden="1" customHeight="1" spans="1:80">
      <c r="A235" s="100">
        <f t="shared" si="50"/>
        <v>209</v>
      </c>
      <c r="B235" s="108" t="s">
        <v>1748</v>
      </c>
      <c r="C235" s="102"/>
      <c r="D235" s="102"/>
      <c r="E235" s="102"/>
      <c r="F235" s="102"/>
      <c r="G235" s="90" t="s">
        <v>1678</v>
      </c>
      <c r="H235" s="90" t="s">
        <v>1696</v>
      </c>
      <c r="I235" s="90" t="s">
        <v>85</v>
      </c>
      <c r="J235" s="234" t="s">
        <v>150</v>
      </c>
      <c r="K235" s="91" t="s">
        <v>1749</v>
      </c>
      <c r="L235" s="90" t="s">
        <v>1010</v>
      </c>
      <c r="M235" s="90">
        <v>3018.77</v>
      </c>
      <c r="N235" s="90"/>
      <c r="O235" s="90">
        <v>3018.77</v>
      </c>
      <c r="P235" s="90"/>
      <c r="Q235" s="100"/>
      <c r="R235" s="100"/>
      <c r="S235" s="221">
        <v>1000</v>
      </c>
      <c r="T235" s="100"/>
      <c r="U235" s="100">
        <v>2018.77</v>
      </c>
      <c r="V235" s="290" t="s">
        <v>1750</v>
      </c>
      <c r="W235" s="290" t="s">
        <v>1751</v>
      </c>
      <c r="X235" s="290" t="s">
        <v>1752</v>
      </c>
      <c r="Y235" s="290" t="s">
        <v>1753</v>
      </c>
      <c r="Z235" s="153"/>
      <c r="AA235" s="153">
        <v>12</v>
      </c>
      <c r="AB235" s="158"/>
      <c r="AC235" s="158"/>
      <c r="AD235" s="158"/>
      <c r="AE235" s="158"/>
      <c r="AF235" s="155"/>
      <c r="AG235" s="155"/>
      <c r="AH235" s="158" t="s">
        <v>756</v>
      </c>
      <c r="AI235" s="158" t="s">
        <v>756</v>
      </c>
      <c r="AJ235" s="158" t="s">
        <v>756</v>
      </c>
      <c r="AK235" s="158" t="s">
        <v>756</v>
      </c>
      <c r="AL235" s="158" t="s">
        <v>182</v>
      </c>
      <c r="AM235" s="158">
        <v>300</v>
      </c>
      <c r="AN235" s="158">
        <v>100</v>
      </c>
      <c r="AO235" s="158"/>
      <c r="AP235" s="158"/>
      <c r="AQ235" s="158" t="s">
        <v>122</v>
      </c>
      <c r="AR235" s="158" t="s">
        <v>1350</v>
      </c>
      <c r="AS235" s="158">
        <v>400</v>
      </c>
      <c r="AT235" s="158">
        <v>230</v>
      </c>
      <c r="AU235" s="158">
        <v>650</v>
      </c>
      <c r="AV235" s="158">
        <v>400</v>
      </c>
      <c r="AW235" s="158">
        <v>1050</v>
      </c>
      <c r="AX235" s="158">
        <v>460</v>
      </c>
      <c r="AY235" s="158">
        <v>1510</v>
      </c>
      <c r="AZ235" s="158">
        <v>30</v>
      </c>
      <c r="BA235" s="158">
        <v>1540</v>
      </c>
      <c r="BB235" s="158">
        <v>460</v>
      </c>
      <c r="BC235" s="158">
        <v>2000</v>
      </c>
      <c r="BD235" s="158">
        <v>18.77</v>
      </c>
      <c r="BE235" s="158">
        <v>2018.77</v>
      </c>
      <c r="BF235" s="158">
        <v>0</v>
      </c>
      <c r="BG235" s="100">
        <v>2018.77</v>
      </c>
      <c r="BH235" s="100">
        <v>0</v>
      </c>
      <c r="BI235" s="100">
        <v>2018.77</v>
      </c>
      <c r="BJ235" s="204">
        <f t="shared" si="51"/>
        <v>1</v>
      </c>
      <c r="BK235" s="91" t="s">
        <v>1724</v>
      </c>
      <c r="BL235" s="111"/>
      <c r="BM235" s="224" t="s">
        <v>150</v>
      </c>
      <c r="BN235" s="224" t="s">
        <v>1754</v>
      </c>
      <c r="BO235" s="224" t="s">
        <v>1714</v>
      </c>
      <c r="BP235" s="224" t="s">
        <v>1755</v>
      </c>
      <c r="BQ235" s="133" t="s">
        <v>1756</v>
      </c>
      <c r="BR235" s="133" t="s">
        <v>1717</v>
      </c>
      <c r="BS235" s="100"/>
      <c r="BT235" s="100"/>
      <c r="BU235" s="100"/>
      <c r="BV235" s="100"/>
      <c r="BW235" s="100"/>
      <c r="BX235" s="100"/>
      <c r="BY235" s="100"/>
      <c r="BZ235" s="100"/>
      <c r="CA235" s="100"/>
      <c r="CB235" s="90" t="s">
        <v>1717</v>
      </c>
    </row>
    <row r="236" ht="91" hidden="1" customHeight="1" spans="1:80">
      <c r="A236" s="100">
        <f t="shared" si="50"/>
        <v>210</v>
      </c>
      <c r="B236" s="232" t="s">
        <v>1757</v>
      </c>
      <c r="C236" s="102"/>
      <c r="D236" s="102"/>
      <c r="E236" s="102"/>
      <c r="F236" s="102"/>
      <c r="G236" s="90" t="s">
        <v>1678</v>
      </c>
      <c r="H236" s="90" t="s">
        <v>1696</v>
      </c>
      <c r="I236" s="90" t="s">
        <v>85</v>
      </c>
      <c r="J236" s="234" t="s">
        <v>839</v>
      </c>
      <c r="K236" s="327" t="s">
        <v>1758</v>
      </c>
      <c r="L236" s="328" t="s">
        <v>1010</v>
      </c>
      <c r="M236" s="223">
        <v>3011.89</v>
      </c>
      <c r="N236" s="223"/>
      <c r="O236" s="223">
        <v>3011.89</v>
      </c>
      <c r="P236" s="223"/>
      <c r="Q236" s="100"/>
      <c r="R236" s="100"/>
      <c r="S236" s="237">
        <v>1000</v>
      </c>
      <c r="T236" s="100"/>
      <c r="U236" s="223">
        <v>2011.89</v>
      </c>
      <c r="V236" s="290" t="s">
        <v>1759</v>
      </c>
      <c r="W236" s="290" t="s">
        <v>1760</v>
      </c>
      <c r="X236" s="290" t="s">
        <v>1761</v>
      </c>
      <c r="Y236" s="290" t="s">
        <v>1762</v>
      </c>
      <c r="Z236" s="153"/>
      <c r="AA236" s="153">
        <v>12</v>
      </c>
      <c r="AB236" s="251">
        <v>42</v>
      </c>
      <c r="AC236" s="158"/>
      <c r="AD236" s="158"/>
      <c r="AE236" s="158"/>
      <c r="AF236" s="155"/>
      <c r="AG236" s="155"/>
      <c r="AH236" s="158" t="s">
        <v>756</v>
      </c>
      <c r="AI236" s="158" t="s">
        <v>756</v>
      </c>
      <c r="AJ236" s="158" t="s">
        <v>756</v>
      </c>
      <c r="AK236" s="158" t="s">
        <v>756</v>
      </c>
      <c r="AL236" s="158" t="s">
        <v>182</v>
      </c>
      <c r="AM236" s="158">
        <v>592</v>
      </c>
      <c r="AN236" s="158">
        <v>40</v>
      </c>
      <c r="AO236" s="158"/>
      <c r="AP236" s="158"/>
      <c r="AQ236" s="158" t="s">
        <v>122</v>
      </c>
      <c r="AR236" s="158" t="s">
        <v>1350</v>
      </c>
      <c r="AS236" s="158">
        <v>632</v>
      </c>
      <c r="AT236" s="158">
        <v>110</v>
      </c>
      <c r="AU236" s="158">
        <v>742</v>
      </c>
      <c r="AV236" s="158">
        <v>458</v>
      </c>
      <c r="AW236" s="158">
        <v>1200</v>
      </c>
      <c r="AX236" s="158">
        <v>75</v>
      </c>
      <c r="AY236" s="158">
        <v>1275</v>
      </c>
      <c r="AZ236" s="158">
        <v>383</v>
      </c>
      <c r="BA236" s="158">
        <v>1658</v>
      </c>
      <c r="BB236" s="158">
        <v>95</v>
      </c>
      <c r="BC236" s="158">
        <v>1753</v>
      </c>
      <c r="BD236" s="158">
        <v>220</v>
      </c>
      <c r="BE236" s="158">
        <v>1973</v>
      </c>
      <c r="BF236" s="158">
        <v>16</v>
      </c>
      <c r="BG236" s="100">
        <v>1989</v>
      </c>
      <c r="BH236" s="100">
        <v>22.89</v>
      </c>
      <c r="BI236" s="100">
        <v>2011.89</v>
      </c>
      <c r="BJ236" s="204">
        <f t="shared" si="51"/>
        <v>1</v>
      </c>
      <c r="BK236" s="91" t="s">
        <v>1724</v>
      </c>
      <c r="BL236" s="111"/>
      <c r="BM236" s="224" t="s">
        <v>839</v>
      </c>
      <c r="BN236" s="224" t="s">
        <v>1763</v>
      </c>
      <c r="BO236" s="224" t="s">
        <v>1714</v>
      </c>
      <c r="BP236" s="224" t="s">
        <v>1764</v>
      </c>
      <c r="BQ236" s="133" t="s">
        <v>1765</v>
      </c>
      <c r="BR236" s="133" t="s">
        <v>1717</v>
      </c>
      <c r="BS236" s="100"/>
      <c r="BT236" s="100"/>
      <c r="BU236" s="100"/>
      <c r="BV236" s="100"/>
      <c r="BW236" s="100"/>
      <c r="BX236" s="100"/>
      <c r="BY236" s="100"/>
      <c r="BZ236" s="100"/>
      <c r="CA236" s="100"/>
      <c r="CB236" s="133" t="s">
        <v>1717</v>
      </c>
    </row>
    <row r="237" ht="78" hidden="1" customHeight="1" spans="1:80">
      <c r="A237" s="100">
        <f t="shared" si="50"/>
        <v>211</v>
      </c>
      <c r="B237" s="108" t="s">
        <v>1766</v>
      </c>
      <c r="C237" s="102"/>
      <c r="D237" s="102"/>
      <c r="E237" s="102"/>
      <c r="F237" s="102"/>
      <c r="G237" s="90" t="s">
        <v>1678</v>
      </c>
      <c r="H237" s="90" t="s">
        <v>1696</v>
      </c>
      <c r="I237" s="90" t="s">
        <v>85</v>
      </c>
      <c r="J237" s="234" t="s">
        <v>100</v>
      </c>
      <c r="K237" s="327" t="s">
        <v>1767</v>
      </c>
      <c r="L237" s="133" t="s">
        <v>140</v>
      </c>
      <c r="M237" s="223">
        <v>2871.28</v>
      </c>
      <c r="N237" s="223"/>
      <c r="O237" s="223">
        <v>2871.28</v>
      </c>
      <c r="P237" s="223"/>
      <c r="Q237" s="100"/>
      <c r="R237" s="100"/>
      <c r="S237" s="330">
        <v>1000</v>
      </c>
      <c r="T237" s="100"/>
      <c r="U237" s="223">
        <v>1871.28</v>
      </c>
      <c r="V237" s="290" t="s">
        <v>1768</v>
      </c>
      <c r="W237" s="290" t="s">
        <v>1769</v>
      </c>
      <c r="X237" s="290" t="s">
        <v>1770</v>
      </c>
      <c r="Y237" s="290" t="s">
        <v>1771</v>
      </c>
      <c r="Z237" s="153"/>
      <c r="AA237" s="153"/>
      <c r="AB237" s="158">
        <v>45</v>
      </c>
      <c r="AC237" s="158"/>
      <c r="AD237" s="158"/>
      <c r="AE237" s="158"/>
      <c r="AF237" s="155"/>
      <c r="AG237" s="155"/>
      <c r="AH237" s="158" t="s">
        <v>756</v>
      </c>
      <c r="AI237" s="158" t="s">
        <v>756</v>
      </c>
      <c r="AJ237" s="158" t="s">
        <v>756</v>
      </c>
      <c r="AK237" s="158" t="s">
        <v>756</v>
      </c>
      <c r="AL237" s="158" t="s">
        <v>182</v>
      </c>
      <c r="AM237" s="158">
        <v>460</v>
      </c>
      <c r="AN237" s="158">
        <v>35</v>
      </c>
      <c r="AO237" s="158"/>
      <c r="AP237" s="158"/>
      <c r="AQ237" s="158"/>
      <c r="AR237" s="158"/>
      <c r="AS237" s="158">
        <v>495</v>
      </c>
      <c r="AT237" s="158">
        <v>80</v>
      </c>
      <c r="AU237" s="158">
        <v>575</v>
      </c>
      <c r="AV237" s="158">
        <v>171</v>
      </c>
      <c r="AW237" s="158">
        <v>746</v>
      </c>
      <c r="AX237" s="158">
        <v>39</v>
      </c>
      <c r="AY237" s="158">
        <v>785</v>
      </c>
      <c r="AZ237" s="158">
        <v>160</v>
      </c>
      <c r="BA237" s="158">
        <v>945</v>
      </c>
      <c r="BB237" s="158">
        <v>158</v>
      </c>
      <c r="BC237" s="158">
        <v>1103</v>
      </c>
      <c r="BD237" s="158">
        <v>150</v>
      </c>
      <c r="BE237" s="158">
        <v>1253</v>
      </c>
      <c r="BF237" s="158">
        <v>467.82</v>
      </c>
      <c r="BG237" s="100">
        <v>1720.82</v>
      </c>
      <c r="BH237" s="100">
        <v>40</v>
      </c>
      <c r="BI237" s="100">
        <v>1760.82</v>
      </c>
      <c r="BJ237" s="204">
        <f t="shared" si="51"/>
        <v>0.940970886238297</v>
      </c>
      <c r="BK237" s="268" t="s">
        <v>1772</v>
      </c>
      <c r="BL237" s="91"/>
      <c r="BM237" s="223" t="s">
        <v>100</v>
      </c>
      <c r="BN237" s="224" t="s">
        <v>1773</v>
      </c>
      <c r="BO237" s="224" t="s">
        <v>1714</v>
      </c>
      <c r="BP237" s="224" t="s">
        <v>1774</v>
      </c>
      <c r="BQ237" s="133" t="s">
        <v>1775</v>
      </c>
      <c r="BR237" s="133" t="s">
        <v>1717</v>
      </c>
      <c r="BS237" s="100"/>
      <c r="BT237" s="100"/>
      <c r="BU237" s="100"/>
      <c r="BV237" s="100"/>
      <c r="BW237" s="100"/>
      <c r="BX237" s="100"/>
      <c r="BY237" s="100"/>
      <c r="BZ237" s="100"/>
      <c r="CA237" s="100"/>
      <c r="CB237" s="133" t="s">
        <v>1717</v>
      </c>
    </row>
    <row r="238" ht="90" hidden="1" customHeight="1" spans="1:80">
      <c r="A238" s="100">
        <f t="shared" si="50"/>
        <v>212</v>
      </c>
      <c r="B238" s="115" t="s">
        <v>1776</v>
      </c>
      <c r="C238" s="102"/>
      <c r="D238" s="102"/>
      <c r="E238" s="102"/>
      <c r="F238" s="102"/>
      <c r="G238" s="90" t="s">
        <v>1678</v>
      </c>
      <c r="H238" s="90" t="s">
        <v>1696</v>
      </c>
      <c r="I238" s="90" t="s">
        <v>85</v>
      </c>
      <c r="J238" s="234" t="s">
        <v>1777</v>
      </c>
      <c r="K238" s="91" t="s">
        <v>1778</v>
      </c>
      <c r="L238" s="90" t="s">
        <v>140</v>
      </c>
      <c r="M238" s="90">
        <v>10335.57</v>
      </c>
      <c r="N238" s="90"/>
      <c r="O238" s="90">
        <v>10335.57</v>
      </c>
      <c r="P238" s="90"/>
      <c r="Q238" s="100"/>
      <c r="R238" s="100"/>
      <c r="S238" s="244">
        <v>1000</v>
      </c>
      <c r="T238" s="100"/>
      <c r="U238" s="245">
        <v>3500</v>
      </c>
      <c r="V238" s="90" t="s">
        <v>1779</v>
      </c>
      <c r="W238" s="223" t="s">
        <v>1780</v>
      </c>
      <c r="X238" s="223" t="s">
        <v>1781</v>
      </c>
      <c r="Y238" s="223" t="s">
        <v>1782</v>
      </c>
      <c r="Z238" s="153"/>
      <c r="AA238" s="153"/>
      <c r="AB238" s="251">
        <v>227.94</v>
      </c>
      <c r="AC238" s="251"/>
      <c r="AD238" s="251">
        <v>4.85</v>
      </c>
      <c r="AE238" s="158"/>
      <c r="AF238" s="155"/>
      <c r="AG238" s="155"/>
      <c r="AH238" s="158" t="s">
        <v>92</v>
      </c>
      <c r="AI238" s="158" t="s">
        <v>756</v>
      </c>
      <c r="AJ238" s="158" t="s">
        <v>756</v>
      </c>
      <c r="AK238" s="158" t="s">
        <v>756</v>
      </c>
      <c r="AL238" s="158" t="s">
        <v>182</v>
      </c>
      <c r="AM238" s="158">
        <v>294</v>
      </c>
      <c r="AN238" s="158">
        <v>290</v>
      </c>
      <c r="AO238" s="158"/>
      <c r="AP238" s="158"/>
      <c r="AQ238" s="158"/>
      <c r="AR238" s="158"/>
      <c r="AS238" s="158">
        <v>584</v>
      </c>
      <c r="AT238" s="158">
        <v>291</v>
      </c>
      <c r="AU238" s="158">
        <v>875</v>
      </c>
      <c r="AV238" s="158">
        <v>315</v>
      </c>
      <c r="AW238" s="158">
        <v>1190</v>
      </c>
      <c r="AX238" s="158">
        <v>350</v>
      </c>
      <c r="AY238" s="158">
        <v>1540</v>
      </c>
      <c r="AZ238" s="158">
        <v>376</v>
      </c>
      <c r="BA238" s="158">
        <v>1916</v>
      </c>
      <c r="BB238" s="158">
        <v>630</v>
      </c>
      <c r="BC238" s="158">
        <v>2546</v>
      </c>
      <c r="BD238" s="158">
        <v>451</v>
      </c>
      <c r="BE238" s="158">
        <v>2997</v>
      </c>
      <c r="BF238" s="158">
        <v>125</v>
      </c>
      <c r="BG238" s="100">
        <v>3122</v>
      </c>
      <c r="BH238" s="100">
        <v>112</v>
      </c>
      <c r="BI238" s="100">
        <v>3234</v>
      </c>
      <c r="BJ238" s="204">
        <f t="shared" si="51"/>
        <v>0.924</v>
      </c>
      <c r="BK238" s="268" t="s">
        <v>1783</v>
      </c>
      <c r="BL238" s="111"/>
      <c r="BM238" s="224" t="s">
        <v>1712</v>
      </c>
      <c r="BN238" s="224" t="s">
        <v>1784</v>
      </c>
      <c r="BO238" s="224" t="s">
        <v>1714</v>
      </c>
      <c r="BP238" s="224" t="s">
        <v>1785</v>
      </c>
      <c r="BQ238" s="133" t="s">
        <v>1786</v>
      </c>
      <c r="BR238" s="133" t="s">
        <v>1717</v>
      </c>
      <c r="BS238" s="100"/>
      <c r="BT238" s="100"/>
      <c r="BU238" s="100"/>
      <c r="BV238" s="100"/>
      <c r="BW238" s="100"/>
      <c r="BX238" s="100"/>
      <c r="BY238" s="100"/>
      <c r="BZ238" s="100"/>
      <c r="CA238" s="100"/>
      <c r="CB238" s="133" t="s">
        <v>1717</v>
      </c>
    </row>
    <row r="239" ht="79" customHeight="1" spans="1:80">
      <c r="A239" s="100">
        <v>60</v>
      </c>
      <c r="B239" s="91" t="s">
        <v>1787</v>
      </c>
      <c r="C239" s="102"/>
      <c r="D239" s="102"/>
      <c r="E239" s="102"/>
      <c r="F239" s="102"/>
      <c r="G239" s="90" t="s">
        <v>1678</v>
      </c>
      <c r="H239" s="90" t="s">
        <v>1696</v>
      </c>
      <c r="I239" s="90" t="s">
        <v>85</v>
      </c>
      <c r="J239" s="133" t="s">
        <v>780</v>
      </c>
      <c r="K239" s="108" t="s">
        <v>1788</v>
      </c>
      <c r="L239" s="90" t="s">
        <v>1681</v>
      </c>
      <c r="M239" s="125">
        <v>5135.96</v>
      </c>
      <c r="N239" s="125"/>
      <c r="O239" s="125">
        <v>5135.96</v>
      </c>
      <c r="P239" s="125"/>
      <c r="Q239" s="100"/>
      <c r="R239" s="100"/>
      <c r="S239" s="125">
        <v>3200</v>
      </c>
      <c r="T239" s="100"/>
      <c r="U239" s="125">
        <v>1935.96</v>
      </c>
      <c r="V239" s="90" t="s">
        <v>1789</v>
      </c>
      <c r="W239" s="223" t="s">
        <v>1790</v>
      </c>
      <c r="X239" s="90" t="s">
        <v>1791</v>
      </c>
      <c r="Y239" s="125"/>
      <c r="Z239" s="153"/>
      <c r="AA239" s="161">
        <v>9</v>
      </c>
      <c r="AB239" s="158"/>
      <c r="AC239" s="158"/>
      <c r="AD239" s="158"/>
      <c r="AE239" s="158"/>
      <c r="AF239" s="155"/>
      <c r="AG239" s="155"/>
      <c r="AH239" s="158" t="s">
        <v>92</v>
      </c>
      <c r="AI239" s="158" t="s">
        <v>756</v>
      </c>
      <c r="AJ239" s="158" t="s">
        <v>756</v>
      </c>
      <c r="AK239" s="158" t="s">
        <v>756</v>
      </c>
      <c r="AL239" s="158" t="s">
        <v>182</v>
      </c>
      <c r="AM239" s="158">
        <v>220</v>
      </c>
      <c r="AN239" s="158">
        <v>102.7</v>
      </c>
      <c r="AO239" s="158"/>
      <c r="AP239" s="158"/>
      <c r="AQ239" s="158" t="s">
        <v>107</v>
      </c>
      <c r="AR239" s="158"/>
      <c r="AS239" s="158">
        <v>322.7</v>
      </c>
      <c r="AT239" s="158">
        <v>327.3</v>
      </c>
      <c r="AU239" s="158">
        <v>650</v>
      </c>
      <c r="AV239" s="158">
        <v>511.6</v>
      </c>
      <c r="AW239" s="158">
        <v>1161.6</v>
      </c>
      <c r="AX239" s="158">
        <v>523</v>
      </c>
      <c r="AY239" s="158">
        <v>1684.6</v>
      </c>
      <c r="AZ239" s="158">
        <v>58</v>
      </c>
      <c r="BA239" s="158">
        <v>1742.6</v>
      </c>
      <c r="BB239" s="158">
        <v>77.24</v>
      </c>
      <c r="BC239" s="158">
        <v>1819.84</v>
      </c>
      <c r="BD239" s="158">
        <v>87.08</v>
      </c>
      <c r="BE239" s="158">
        <v>1906.92</v>
      </c>
      <c r="BF239" s="158">
        <v>1.08</v>
      </c>
      <c r="BG239" s="100">
        <v>1908</v>
      </c>
      <c r="BH239" s="100">
        <v>27.96</v>
      </c>
      <c r="BI239" s="100">
        <v>1935.96</v>
      </c>
      <c r="BJ239" s="204">
        <f t="shared" si="51"/>
        <v>1</v>
      </c>
      <c r="BK239" s="336" t="s">
        <v>1792</v>
      </c>
      <c r="BL239" s="91" t="s">
        <v>336</v>
      </c>
      <c r="BM239" s="125" t="s">
        <v>780</v>
      </c>
      <c r="BN239" s="125" t="s">
        <v>1793</v>
      </c>
      <c r="BO239" s="224" t="s">
        <v>1714</v>
      </c>
      <c r="BP239" s="125" t="s">
        <v>1794</v>
      </c>
      <c r="BQ239" s="125" t="s">
        <v>1795</v>
      </c>
      <c r="BR239" s="125" t="s">
        <v>1717</v>
      </c>
      <c r="BS239" s="100"/>
      <c r="BT239" s="100"/>
      <c r="BU239" s="100"/>
      <c r="BV239" s="100"/>
      <c r="BW239" s="100"/>
      <c r="BX239" s="100"/>
      <c r="BY239" s="100"/>
      <c r="BZ239" s="100"/>
      <c r="CA239" s="100"/>
      <c r="CB239" s="133" t="s">
        <v>1717</v>
      </c>
    </row>
    <row r="240" ht="269" hidden="1" customHeight="1" spans="1:80">
      <c r="A240" s="100">
        <f t="shared" si="50"/>
        <v>214</v>
      </c>
      <c r="B240" s="115" t="s">
        <v>1796</v>
      </c>
      <c r="C240" s="102"/>
      <c r="D240" s="102"/>
      <c r="E240" s="102"/>
      <c r="F240" s="102"/>
      <c r="G240" s="90" t="s">
        <v>1678</v>
      </c>
      <c r="H240" s="90" t="s">
        <v>1696</v>
      </c>
      <c r="I240" s="90" t="s">
        <v>85</v>
      </c>
      <c r="J240" s="100" t="s">
        <v>251</v>
      </c>
      <c r="K240" s="91" t="s">
        <v>1797</v>
      </c>
      <c r="L240" s="90" t="s">
        <v>1798</v>
      </c>
      <c r="M240" s="326">
        <v>271800</v>
      </c>
      <c r="N240" s="90">
        <v>99400</v>
      </c>
      <c r="O240" s="234"/>
      <c r="P240" s="90"/>
      <c r="Q240" s="100"/>
      <c r="R240" s="100"/>
      <c r="S240" s="331">
        <v>90816</v>
      </c>
      <c r="T240" s="100"/>
      <c r="U240" s="331">
        <v>40000</v>
      </c>
      <c r="V240" s="223" t="s">
        <v>1799</v>
      </c>
      <c r="W240" s="223" t="s">
        <v>1800</v>
      </c>
      <c r="X240" s="223" t="s">
        <v>1801</v>
      </c>
      <c r="Y240" s="223" t="s">
        <v>1802</v>
      </c>
      <c r="Z240" s="153"/>
      <c r="AA240" s="153"/>
      <c r="AB240" s="251">
        <v>1305</v>
      </c>
      <c r="AC240" s="251"/>
      <c r="AD240" s="251">
        <v>272</v>
      </c>
      <c r="AE240" s="158"/>
      <c r="AF240" s="155"/>
      <c r="AG240" s="155"/>
      <c r="AH240" s="158" t="s">
        <v>92</v>
      </c>
      <c r="AI240" s="158" t="s">
        <v>92</v>
      </c>
      <c r="AJ240" s="158" t="s">
        <v>92</v>
      </c>
      <c r="AK240" s="158" t="s">
        <v>92</v>
      </c>
      <c r="AL240" s="158" t="s">
        <v>182</v>
      </c>
      <c r="AM240" s="158">
        <v>3400</v>
      </c>
      <c r="AN240" s="158">
        <v>3458</v>
      </c>
      <c r="AO240" s="158"/>
      <c r="AP240" s="158"/>
      <c r="AQ240" s="158"/>
      <c r="AR240" s="158"/>
      <c r="AS240" s="158">
        <v>6858</v>
      </c>
      <c r="AT240" s="158">
        <v>3558</v>
      </c>
      <c r="AU240" s="158">
        <v>10416</v>
      </c>
      <c r="AV240" s="158">
        <v>3262</v>
      </c>
      <c r="AW240" s="158">
        <v>13678</v>
      </c>
      <c r="AX240" s="158">
        <v>3100</v>
      </c>
      <c r="AY240" s="158">
        <v>16778</v>
      </c>
      <c r="AZ240" s="158">
        <v>3300</v>
      </c>
      <c r="BA240" s="158">
        <v>20078</v>
      </c>
      <c r="BB240" s="158">
        <v>3300</v>
      </c>
      <c r="BC240" s="158">
        <v>23378</v>
      </c>
      <c r="BD240" s="107">
        <v>3400</v>
      </c>
      <c r="BE240" s="158">
        <v>26778</v>
      </c>
      <c r="BF240" s="158">
        <v>3422</v>
      </c>
      <c r="BG240" s="100">
        <v>30200</v>
      </c>
      <c r="BH240" s="100">
        <v>3300</v>
      </c>
      <c r="BI240" s="100">
        <v>33500</v>
      </c>
      <c r="BJ240" s="204">
        <f t="shared" si="51"/>
        <v>0.8375</v>
      </c>
      <c r="BK240" s="337" t="s">
        <v>1803</v>
      </c>
      <c r="BL240" s="111"/>
      <c r="BM240" s="90" t="s">
        <v>1804</v>
      </c>
      <c r="BN240" s="90" t="s">
        <v>1804</v>
      </c>
      <c r="BO240" s="341" t="s">
        <v>1805</v>
      </c>
      <c r="BP240" s="221" t="s">
        <v>1806</v>
      </c>
      <c r="BQ240" s="221" t="s">
        <v>1807</v>
      </c>
      <c r="BR240" s="125" t="s">
        <v>1717</v>
      </c>
      <c r="BS240" s="100"/>
      <c r="BT240" s="100"/>
      <c r="BU240" s="100"/>
      <c r="BV240" s="100"/>
      <c r="BW240" s="100"/>
      <c r="BX240" s="100"/>
      <c r="BY240" s="100"/>
      <c r="BZ240" s="100"/>
      <c r="CA240" s="100"/>
      <c r="CB240" s="133" t="s">
        <v>1717</v>
      </c>
    </row>
    <row r="241" ht="36" hidden="1" customHeight="1" spans="1:80">
      <c r="A241" s="97" t="s">
        <v>1808</v>
      </c>
      <c r="B241" s="98"/>
      <c r="C241" s="99"/>
      <c r="D241" s="99"/>
      <c r="E241" s="99"/>
      <c r="F241" s="99"/>
      <c r="G241" s="98"/>
      <c r="H241" s="99"/>
      <c r="I241" s="99"/>
      <c r="J241" s="119"/>
      <c r="K241" s="111"/>
      <c r="L241" s="100"/>
      <c r="M241" s="121">
        <f>SUM(M242:M245)</f>
        <v>16410.03</v>
      </c>
      <c r="N241" s="121">
        <f t="shared" ref="N241:BI241" si="52">SUM(N242:N245)</f>
        <v>3200</v>
      </c>
      <c r="O241" s="121">
        <f t="shared" si="52"/>
        <v>2350.03</v>
      </c>
      <c r="P241" s="121">
        <f t="shared" si="52"/>
        <v>2000</v>
      </c>
      <c r="Q241" s="121">
        <f t="shared" si="52"/>
        <v>0</v>
      </c>
      <c r="R241" s="121">
        <f t="shared" si="52"/>
        <v>0</v>
      </c>
      <c r="S241" s="121">
        <f t="shared" si="52"/>
        <v>0</v>
      </c>
      <c r="T241" s="121">
        <f t="shared" si="52"/>
        <v>0</v>
      </c>
      <c r="U241" s="121">
        <f t="shared" si="52"/>
        <v>8088.03</v>
      </c>
      <c r="V241" s="121">
        <f t="shared" si="52"/>
        <v>0</v>
      </c>
      <c r="W241" s="121">
        <f t="shared" si="52"/>
        <v>0</v>
      </c>
      <c r="X241" s="121">
        <f t="shared" si="52"/>
        <v>200</v>
      </c>
      <c r="Y241" s="121">
        <f t="shared" si="52"/>
        <v>400</v>
      </c>
      <c r="Z241" s="121">
        <f t="shared" si="52"/>
        <v>9</v>
      </c>
      <c r="AA241" s="121">
        <f t="shared" si="52"/>
        <v>24</v>
      </c>
      <c r="AB241" s="121">
        <f t="shared" si="52"/>
        <v>0</v>
      </c>
      <c r="AC241" s="121">
        <f t="shared" si="52"/>
        <v>0</v>
      </c>
      <c r="AD241" s="121">
        <f t="shared" si="52"/>
        <v>0</v>
      </c>
      <c r="AE241" s="121">
        <f t="shared" si="52"/>
        <v>0</v>
      </c>
      <c r="AF241" s="121">
        <f t="shared" si="52"/>
        <v>0</v>
      </c>
      <c r="AG241" s="121">
        <f t="shared" si="52"/>
        <v>0</v>
      </c>
      <c r="AH241" s="121">
        <f t="shared" si="52"/>
        <v>0</v>
      </c>
      <c r="AI241" s="121">
        <f t="shared" si="52"/>
        <v>0</v>
      </c>
      <c r="AJ241" s="121">
        <f t="shared" si="52"/>
        <v>0</v>
      </c>
      <c r="AK241" s="121">
        <f t="shared" si="52"/>
        <v>0</v>
      </c>
      <c r="AL241" s="121">
        <f t="shared" si="52"/>
        <v>0</v>
      </c>
      <c r="AM241" s="121">
        <f t="shared" si="52"/>
        <v>380.2</v>
      </c>
      <c r="AN241" s="121">
        <f t="shared" si="52"/>
        <v>421.1</v>
      </c>
      <c r="AO241" s="121">
        <f t="shared" si="52"/>
        <v>0</v>
      </c>
      <c r="AP241" s="121">
        <f t="shared" si="52"/>
        <v>0</v>
      </c>
      <c r="AQ241" s="121">
        <f t="shared" si="52"/>
        <v>0</v>
      </c>
      <c r="AR241" s="121">
        <f t="shared" si="52"/>
        <v>0</v>
      </c>
      <c r="AS241" s="121">
        <f t="shared" si="52"/>
        <v>801.3</v>
      </c>
      <c r="AT241" s="121">
        <f t="shared" si="52"/>
        <v>1721.7</v>
      </c>
      <c r="AU241" s="121">
        <f t="shared" si="52"/>
        <v>2523</v>
      </c>
      <c r="AV241" s="121">
        <f t="shared" si="52"/>
        <v>1406</v>
      </c>
      <c r="AW241" s="121">
        <f t="shared" si="52"/>
        <v>3929</v>
      </c>
      <c r="AX241" s="121">
        <f t="shared" si="52"/>
        <v>1035</v>
      </c>
      <c r="AY241" s="121">
        <f t="shared" si="52"/>
        <v>4964</v>
      </c>
      <c r="AZ241" s="121">
        <f t="shared" si="52"/>
        <v>330</v>
      </c>
      <c r="BA241" s="121">
        <f t="shared" si="52"/>
        <v>5294</v>
      </c>
      <c r="BB241" s="121">
        <f t="shared" si="52"/>
        <v>495</v>
      </c>
      <c r="BC241" s="121">
        <f t="shared" si="52"/>
        <v>5789</v>
      </c>
      <c r="BD241" s="121">
        <f t="shared" si="52"/>
        <v>373</v>
      </c>
      <c r="BE241" s="121">
        <f t="shared" si="52"/>
        <v>6162</v>
      </c>
      <c r="BF241" s="121">
        <f t="shared" si="52"/>
        <v>342</v>
      </c>
      <c r="BG241" s="121">
        <f t="shared" si="52"/>
        <v>6504.03</v>
      </c>
      <c r="BH241" s="121">
        <f t="shared" si="52"/>
        <v>274</v>
      </c>
      <c r="BI241" s="121">
        <f t="shared" si="52"/>
        <v>6778.03</v>
      </c>
      <c r="BJ241" s="200">
        <f t="shared" si="51"/>
        <v>0.838032252600448</v>
      </c>
      <c r="BK241" s="111"/>
      <c r="BL241" s="111"/>
      <c r="BM241" s="100"/>
      <c r="BN241" s="100"/>
      <c r="BO241" s="100"/>
      <c r="BP241" s="100"/>
      <c r="BQ241" s="100"/>
      <c r="BR241" s="100"/>
      <c r="BS241" s="100"/>
      <c r="BT241" s="100"/>
      <c r="BU241" s="100"/>
      <c r="BV241" s="100"/>
      <c r="BW241" s="100"/>
      <c r="BX241" s="100"/>
      <c r="BY241" s="100"/>
      <c r="BZ241" s="100"/>
      <c r="CA241" s="100"/>
      <c r="CB241" s="100"/>
    </row>
    <row r="242" ht="105" hidden="1" customHeight="1" spans="1:80">
      <c r="A242" s="100">
        <f>ROW()-27</f>
        <v>215</v>
      </c>
      <c r="B242" s="108" t="s">
        <v>1809</v>
      </c>
      <c r="C242" s="102"/>
      <c r="D242" s="102"/>
      <c r="E242" s="102"/>
      <c r="F242" s="102"/>
      <c r="G242" s="90" t="s">
        <v>1678</v>
      </c>
      <c r="H242" s="90" t="s">
        <v>1679</v>
      </c>
      <c r="I242" s="90" t="s">
        <v>372</v>
      </c>
      <c r="J242" s="125" t="s">
        <v>176</v>
      </c>
      <c r="K242" s="325" t="s">
        <v>1810</v>
      </c>
      <c r="L242" s="125" t="s">
        <v>663</v>
      </c>
      <c r="M242" s="125">
        <v>9000</v>
      </c>
      <c r="N242" s="100"/>
      <c r="O242" s="100"/>
      <c r="P242" s="100"/>
      <c r="Q242" s="100"/>
      <c r="R242" s="100"/>
      <c r="S242" s="100"/>
      <c r="T242" s="100"/>
      <c r="U242" s="100">
        <v>3000</v>
      </c>
      <c r="V242" s="100" t="s">
        <v>658</v>
      </c>
      <c r="W242" s="90" t="s">
        <v>1811</v>
      </c>
      <c r="X242" s="100" t="s">
        <v>1812</v>
      </c>
      <c r="Y242" s="90" t="s">
        <v>1813</v>
      </c>
      <c r="Z242" s="153"/>
      <c r="AA242" s="153"/>
      <c r="AB242" s="158"/>
      <c r="AC242" s="158"/>
      <c r="AD242" s="158"/>
      <c r="AE242" s="158"/>
      <c r="AF242" s="155"/>
      <c r="AG242" s="155"/>
      <c r="AH242" s="158" t="s">
        <v>92</v>
      </c>
      <c r="AI242" s="154" t="s">
        <v>1814</v>
      </c>
      <c r="AJ242" s="158" t="s">
        <v>735</v>
      </c>
      <c r="AK242" s="158" t="s">
        <v>735</v>
      </c>
      <c r="AL242" s="158" t="s">
        <v>182</v>
      </c>
      <c r="AM242" s="158">
        <v>250</v>
      </c>
      <c r="AN242" s="158">
        <v>250</v>
      </c>
      <c r="AO242" s="158" t="s">
        <v>541</v>
      </c>
      <c r="AP242" s="158"/>
      <c r="AQ242" s="158"/>
      <c r="AR242" s="158"/>
      <c r="AS242" s="158">
        <v>500</v>
      </c>
      <c r="AT242" s="158">
        <v>250</v>
      </c>
      <c r="AU242" s="158">
        <v>750</v>
      </c>
      <c r="AV242" s="158">
        <v>250</v>
      </c>
      <c r="AW242" s="158">
        <v>1000</v>
      </c>
      <c r="AX242" s="158">
        <v>250</v>
      </c>
      <c r="AY242" s="158">
        <v>1250</v>
      </c>
      <c r="AZ242" s="158">
        <v>250</v>
      </c>
      <c r="BA242" s="158">
        <v>1500</v>
      </c>
      <c r="BB242" s="158">
        <v>250</v>
      </c>
      <c r="BC242" s="158">
        <v>1750</v>
      </c>
      <c r="BD242" s="158">
        <v>250</v>
      </c>
      <c r="BE242" s="158">
        <v>2000</v>
      </c>
      <c r="BF242" s="158">
        <v>250</v>
      </c>
      <c r="BG242" s="100">
        <v>2250</v>
      </c>
      <c r="BH242" s="100">
        <v>250</v>
      </c>
      <c r="BI242" s="100">
        <v>2500</v>
      </c>
      <c r="BJ242" s="204">
        <f t="shared" si="51"/>
        <v>0.833333333333333</v>
      </c>
      <c r="BK242" s="111" t="s">
        <v>1815</v>
      </c>
      <c r="BL242" s="111"/>
      <c r="BM242" s="90" t="s">
        <v>1816</v>
      </c>
      <c r="BN242" s="90" t="s">
        <v>176</v>
      </c>
      <c r="BO242" s="100" t="s">
        <v>186</v>
      </c>
      <c r="BP242" s="100" t="s">
        <v>187</v>
      </c>
      <c r="BQ242" s="100" t="s">
        <v>1693</v>
      </c>
      <c r="BR242" s="90"/>
      <c r="BS242" s="100"/>
      <c r="BT242" s="100"/>
      <c r="BU242" s="100"/>
      <c r="BV242" s="100"/>
      <c r="BW242" s="100"/>
      <c r="BX242" s="100"/>
      <c r="BY242" s="100"/>
      <c r="BZ242" s="90"/>
      <c r="CA242" s="100"/>
      <c r="CB242" s="90"/>
    </row>
    <row r="243" ht="68" hidden="1" customHeight="1" spans="1:80">
      <c r="A243" s="100">
        <f>ROW()-27</f>
        <v>216</v>
      </c>
      <c r="B243" s="91" t="s">
        <v>1817</v>
      </c>
      <c r="C243" s="102"/>
      <c r="D243" s="102"/>
      <c r="E243" s="102"/>
      <c r="F243" s="102"/>
      <c r="G243" s="90" t="s">
        <v>1678</v>
      </c>
      <c r="H243" s="90" t="s">
        <v>1696</v>
      </c>
      <c r="I243" s="90" t="s">
        <v>372</v>
      </c>
      <c r="J243" s="126" t="s">
        <v>266</v>
      </c>
      <c r="K243" s="108" t="s">
        <v>1818</v>
      </c>
      <c r="L243" s="90" t="s">
        <v>388</v>
      </c>
      <c r="M243" s="125">
        <v>1550.03</v>
      </c>
      <c r="N243" s="220">
        <v>1200</v>
      </c>
      <c r="O243" s="220">
        <v>350.03</v>
      </c>
      <c r="P243" s="220"/>
      <c r="Q243" s="100"/>
      <c r="R243" s="100"/>
      <c r="S243" s="100"/>
      <c r="T243" s="100"/>
      <c r="U243" s="324">
        <v>1550.03</v>
      </c>
      <c r="V243" s="125" t="s">
        <v>440</v>
      </c>
      <c r="W243" s="125" t="s">
        <v>441</v>
      </c>
      <c r="X243" s="125" t="s">
        <v>442</v>
      </c>
      <c r="Y243" s="90" t="s">
        <v>1791</v>
      </c>
      <c r="Z243" s="158">
        <v>1</v>
      </c>
      <c r="AA243" s="161">
        <v>12</v>
      </c>
      <c r="AB243" s="158"/>
      <c r="AC243" s="158"/>
      <c r="AD243" s="158"/>
      <c r="AE243" s="158"/>
      <c r="AF243" s="155"/>
      <c r="AG243" s="155"/>
      <c r="AH243" s="158" t="s">
        <v>92</v>
      </c>
      <c r="AI243" s="158" t="s">
        <v>756</v>
      </c>
      <c r="AJ243" s="158" t="s">
        <v>756</v>
      </c>
      <c r="AK243" s="158" t="s">
        <v>756</v>
      </c>
      <c r="AL243" s="158" t="s">
        <v>182</v>
      </c>
      <c r="AM243" s="158">
        <v>130.2</v>
      </c>
      <c r="AN243" s="158">
        <v>128.8</v>
      </c>
      <c r="AO243" s="158" t="s">
        <v>395</v>
      </c>
      <c r="AP243" s="158" t="s">
        <v>396</v>
      </c>
      <c r="AQ243" s="158" t="s">
        <v>122</v>
      </c>
      <c r="AR243" s="158" t="s">
        <v>1350</v>
      </c>
      <c r="AS243" s="158">
        <v>259</v>
      </c>
      <c r="AT243" s="158">
        <v>206</v>
      </c>
      <c r="AU243" s="158">
        <v>465</v>
      </c>
      <c r="AV243" s="158">
        <v>310</v>
      </c>
      <c r="AW243" s="158">
        <v>775</v>
      </c>
      <c r="AX243" s="158">
        <v>465</v>
      </c>
      <c r="AY243" s="158">
        <v>1240</v>
      </c>
      <c r="AZ243" s="158">
        <v>80</v>
      </c>
      <c r="BA243" s="158">
        <v>1320</v>
      </c>
      <c r="BB243" s="158">
        <v>75</v>
      </c>
      <c r="BC243" s="158">
        <v>1395</v>
      </c>
      <c r="BD243" s="158">
        <v>93</v>
      </c>
      <c r="BE243" s="158">
        <v>1488</v>
      </c>
      <c r="BF243" s="158">
        <v>62</v>
      </c>
      <c r="BG243" s="318">
        <v>1550.03</v>
      </c>
      <c r="BH243" s="100">
        <v>0</v>
      </c>
      <c r="BI243" s="100">
        <v>1550.03</v>
      </c>
      <c r="BJ243" s="204">
        <f t="shared" si="51"/>
        <v>1</v>
      </c>
      <c r="BK243" s="336" t="s">
        <v>1819</v>
      </c>
      <c r="BL243" s="111"/>
      <c r="BM243" s="224" t="s">
        <v>266</v>
      </c>
      <c r="BN243" s="125" t="s">
        <v>1820</v>
      </c>
      <c r="BO243" s="224" t="s">
        <v>1714</v>
      </c>
      <c r="BP243" s="224" t="s">
        <v>1821</v>
      </c>
      <c r="BQ243" s="224" t="s">
        <v>1822</v>
      </c>
      <c r="BR243" s="125" t="s">
        <v>1717</v>
      </c>
      <c r="BS243" s="100"/>
      <c r="BT243" s="100"/>
      <c r="BU243" s="100"/>
      <c r="BV243" s="100"/>
      <c r="BW243" s="100"/>
      <c r="BX243" s="100"/>
      <c r="BY243" s="100"/>
      <c r="BZ243" s="100"/>
      <c r="CA243" s="100"/>
      <c r="CB243" s="125" t="s">
        <v>1717</v>
      </c>
    </row>
    <row r="244" s="79" customFormat="1" ht="108" customHeight="1" spans="1:260">
      <c r="A244" s="100">
        <v>61</v>
      </c>
      <c r="B244" s="115" t="s">
        <v>1823</v>
      </c>
      <c r="C244" s="94"/>
      <c r="D244" s="93"/>
      <c r="E244" s="94"/>
      <c r="F244" s="94"/>
      <c r="G244" s="90" t="s">
        <v>1678</v>
      </c>
      <c r="H244" s="280" t="s">
        <v>1679</v>
      </c>
      <c r="I244" s="90" t="s">
        <v>372</v>
      </c>
      <c r="J244" s="90" t="s">
        <v>1263</v>
      </c>
      <c r="K244" s="133" t="s">
        <v>1824</v>
      </c>
      <c r="L244" s="133" t="s">
        <v>628</v>
      </c>
      <c r="M244" s="133">
        <v>1000</v>
      </c>
      <c r="N244" s="133"/>
      <c r="O244" s="133"/>
      <c r="P244" s="133"/>
      <c r="Q244" s="133"/>
      <c r="R244" s="133"/>
      <c r="S244" s="133"/>
      <c r="T244" s="133"/>
      <c r="U244" s="133">
        <v>1000</v>
      </c>
      <c r="V244" s="290" t="s">
        <v>431</v>
      </c>
      <c r="W244" s="290" t="s">
        <v>431</v>
      </c>
      <c r="X244" s="290">
        <v>200</v>
      </c>
      <c r="Y244" s="290">
        <v>400</v>
      </c>
      <c r="Z244" s="165">
        <v>7</v>
      </c>
      <c r="AA244" s="165">
        <v>12</v>
      </c>
      <c r="AB244" s="178"/>
      <c r="AC244" s="178"/>
      <c r="AD244" s="178"/>
      <c r="AE244" s="178"/>
      <c r="AF244" s="178"/>
      <c r="AG244" s="178"/>
      <c r="AH244" s="154" t="s">
        <v>1825</v>
      </c>
      <c r="AI244" s="154" t="s">
        <v>756</v>
      </c>
      <c r="AJ244" s="154" t="s">
        <v>1826</v>
      </c>
      <c r="AK244" s="154" t="s">
        <v>756</v>
      </c>
      <c r="AL244" s="154" t="s">
        <v>1827</v>
      </c>
      <c r="AM244" s="165">
        <v>0</v>
      </c>
      <c r="AN244" s="165">
        <v>0</v>
      </c>
      <c r="AO244" s="165" t="s">
        <v>541</v>
      </c>
      <c r="AP244" s="165" t="s">
        <v>420</v>
      </c>
      <c r="AQ244" s="165"/>
      <c r="AR244" s="165"/>
      <c r="AS244" s="165">
        <v>0</v>
      </c>
      <c r="AT244" s="165">
        <v>0</v>
      </c>
      <c r="AU244" s="165">
        <v>0</v>
      </c>
      <c r="AV244" s="165">
        <v>0</v>
      </c>
      <c r="AW244" s="165">
        <v>0</v>
      </c>
      <c r="AX244" s="165">
        <v>0</v>
      </c>
      <c r="AY244" s="165">
        <v>0</v>
      </c>
      <c r="AZ244" s="165">
        <v>0</v>
      </c>
      <c r="BA244" s="165">
        <v>0</v>
      </c>
      <c r="BB244" s="165">
        <v>120</v>
      </c>
      <c r="BC244" s="165">
        <v>120</v>
      </c>
      <c r="BD244" s="165">
        <v>30</v>
      </c>
      <c r="BE244" s="165">
        <v>150</v>
      </c>
      <c r="BF244" s="165">
        <v>30</v>
      </c>
      <c r="BG244" s="133">
        <v>180</v>
      </c>
      <c r="BH244" s="133">
        <v>10</v>
      </c>
      <c r="BI244" s="133">
        <v>190</v>
      </c>
      <c r="BJ244" s="338">
        <f t="shared" si="51"/>
        <v>0.19</v>
      </c>
      <c r="BK244" s="339" t="s">
        <v>1828</v>
      </c>
      <c r="BL244" s="108" t="s">
        <v>158</v>
      </c>
      <c r="BM244" s="290" t="s">
        <v>1829</v>
      </c>
      <c r="BN244" s="133" t="s">
        <v>522</v>
      </c>
      <c r="BO244" s="290" t="s">
        <v>186</v>
      </c>
      <c r="BP244" s="125" t="s">
        <v>524</v>
      </c>
      <c r="BQ244" s="100" t="s">
        <v>525</v>
      </c>
      <c r="BR244" s="219"/>
      <c r="BS244" s="342"/>
      <c r="BT244" s="342"/>
      <c r="BU244" s="342"/>
      <c r="BV244" s="342"/>
      <c r="BW244" s="342"/>
      <c r="BX244" s="342"/>
      <c r="BY244" s="342"/>
      <c r="BZ244" s="218"/>
      <c r="CA244" s="344"/>
      <c r="CB244" s="345"/>
      <c r="CC244" s="345"/>
      <c r="CD244" s="345"/>
      <c r="CE244" s="345"/>
      <c r="CF244" s="345"/>
      <c r="CG244" s="345"/>
      <c r="CH244" s="345"/>
      <c r="CI244" s="345"/>
      <c r="CJ244" s="345"/>
      <c r="CK244" s="345"/>
      <c r="CL244" s="345"/>
      <c r="CM244" s="345"/>
      <c r="CN244" s="345"/>
      <c r="CO244" s="345"/>
      <c r="CP244" s="345"/>
      <c r="CQ244" s="345"/>
      <c r="CR244" s="345"/>
      <c r="CS244" s="345"/>
      <c r="CT244" s="345"/>
      <c r="CU244" s="345"/>
      <c r="CV244" s="345"/>
      <c r="CW244" s="345"/>
      <c r="CX244" s="345"/>
      <c r="CY244" s="345"/>
      <c r="CZ244" s="345"/>
      <c r="DA244" s="345"/>
      <c r="DB244" s="345"/>
      <c r="DC244" s="345"/>
      <c r="DD244" s="345"/>
      <c r="DE244" s="345"/>
      <c r="DF244" s="345"/>
      <c r="DG244" s="345"/>
      <c r="DH244" s="345"/>
      <c r="DI244" s="345"/>
      <c r="DJ244" s="345"/>
      <c r="DK244" s="345"/>
      <c r="DL244" s="345"/>
      <c r="DM244" s="345"/>
      <c r="DN244" s="345"/>
      <c r="DO244" s="345"/>
      <c r="DP244" s="345"/>
      <c r="DQ244" s="345"/>
      <c r="DR244" s="345"/>
      <c r="DS244" s="345"/>
      <c r="DT244" s="345"/>
      <c r="DU244" s="345"/>
      <c r="DV244" s="345"/>
      <c r="DW244" s="345"/>
      <c r="DX244" s="345"/>
      <c r="DY244" s="345"/>
      <c r="DZ244" s="345"/>
      <c r="EA244" s="345"/>
      <c r="EB244" s="345"/>
      <c r="EC244" s="345"/>
      <c r="ED244" s="345"/>
      <c r="EE244" s="345"/>
      <c r="EF244" s="345"/>
      <c r="EG244" s="345"/>
      <c r="EH244" s="345"/>
      <c r="EI244" s="345"/>
      <c r="EJ244" s="345"/>
      <c r="EK244" s="345"/>
      <c r="EL244" s="345"/>
      <c r="EM244" s="345"/>
      <c r="EN244" s="345"/>
      <c r="EO244" s="345"/>
      <c r="EP244" s="345"/>
      <c r="EQ244" s="345"/>
      <c r="ER244" s="345"/>
      <c r="ES244" s="345"/>
      <c r="ET244" s="345"/>
      <c r="EU244" s="345"/>
      <c r="EV244" s="345"/>
      <c r="EW244" s="345"/>
      <c r="EX244" s="345"/>
      <c r="EY244" s="345"/>
      <c r="EZ244" s="345"/>
      <c r="FA244" s="345"/>
      <c r="FB244" s="345"/>
      <c r="FC244" s="345"/>
      <c r="FD244" s="345"/>
      <c r="FE244" s="345"/>
      <c r="FF244" s="345"/>
      <c r="FG244" s="345"/>
      <c r="FH244" s="345"/>
      <c r="FI244" s="345"/>
      <c r="FJ244" s="345"/>
      <c r="FK244" s="345"/>
      <c r="FL244" s="345"/>
      <c r="FM244" s="345"/>
      <c r="FN244" s="345"/>
      <c r="FO244" s="345"/>
      <c r="FP244" s="345"/>
      <c r="FQ244" s="345"/>
      <c r="FR244" s="345"/>
      <c r="FS244" s="345"/>
      <c r="FT244" s="345"/>
      <c r="FU244" s="345"/>
      <c r="FV244" s="345"/>
      <c r="FW244" s="345"/>
      <c r="FX244" s="345"/>
      <c r="FY244" s="345"/>
      <c r="FZ244" s="345"/>
      <c r="GA244" s="345"/>
      <c r="GB244" s="345"/>
      <c r="GC244" s="345"/>
      <c r="GD244" s="345"/>
      <c r="GE244" s="345"/>
      <c r="GF244" s="345"/>
      <c r="GG244" s="345"/>
      <c r="GH244" s="345"/>
      <c r="GI244" s="345"/>
      <c r="GJ244" s="345"/>
      <c r="GK244" s="345"/>
      <c r="GL244" s="345"/>
      <c r="GM244" s="345"/>
      <c r="GN244" s="345"/>
      <c r="GO244" s="345"/>
      <c r="GP244" s="345"/>
      <c r="GQ244" s="345"/>
      <c r="GR244" s="345"/>
      <c r="GS244" s="345"/>
      <c r="GT244" s="345"/>
      <c r="GU244" s="345"/>
      <c r="GV244" s="345"/>
      <c r="GW244" s="345"/>
      <c r="GX244" s="345"/>
      <c r="GY244" s="345"/>
      <c r="GZ244" s="345"/>
      <c r="HA244" s="345"/>
      <c r="HB244" s="345"/>
      <c r="HC244" s="345"/>
      <c r="HD244" s="345"/>
      <c r="HE244" s="345"/>
      <c r="HF244" s="345"/>
      <c r="HG244" s="345"/>
      <c r="HH244" s="345"/>
      <c r="HI244" s="345"/>
      <c r="HJ244" s="345"/>
      <c r="HK244" s="345"/>
      <c r="HL244" s="345"/>
      <c r="HM244" s="345"/>
      <c r="HN244" s="345"/>
      <c r="HO244" s="345"/>
      <c r="HP244" s="345"/>
      <c r="HQ244" s="345"/>
      <c r="HR244" s="345"/>
      <c r="HS244" s="345"/>
      <c r="HT244" s="345"/>
      <c r="HU244" s="345"/>
      <c r="HV244" s="345"/>
      <c r="HW244" s="345"/>
      <c r="HX244" s="345"/>
      <c r="HY244" s="345"/>
      <c r="HZ244" s="345"/>
      <c r="IA244" s="345"/>
      <c r="IB244" s="345"/>
      <c r="IC244" s="345"/>
      <c r="ID244" s="345"/>
      <c r="IE244" s="345"/>
      <c r="IF244" s="345"/>
      <c r="IG244" s="345"/>
      <c r="IH244" s="345"/>
      <c r="II244" s="345"/>
      <c r="IJ244" s="345"/>
      <c r="IK244" s="345"/>
      <c r="IL244" s="345"/>
      <c r="IM244" s="345"/>
      <c r="IN244" s="345"/>
      <c r="IO244" s="345"/>
      <c r="IP244" s="345"/>
      <c r="IQ244" s="345"/>
      <c r="IR244" s="345"/>
      <c r="IS244" s="345"/>
      <c r="IT244" s="345"/>
      <c r="IU244" s="345"/>
      <c r="IV244" s="345"/>
      <c r="IW244" s="345"/>
      <c r="IX244" s="345"/>
      <c r="IY244" s="345"/>
      <c r="IZ244" s="345"/>
    </row>
    <row r="245" s="80" customFormat="1" ht="83" hidden="1" customHeight="1" spans="1:260">
      <c r="A245" s="100">
        <f>ROW()-27</f>
        <v>218</v>
      </c>
      <c r="B245" s="91" t="s">
        <v>1830</v>
      </c>
      <c r="C245" s="94"/>
      <c r="D245" s="93"/>
      <c r="E245" s="94"/>
      <c r="F245" s="94"/>
      <c r="G245" s="90" t="s">
        <v>1678</v>
      </c>
      <c r="H245" s="280" t="s">
        <v>1831</v>
      </c>
      <c r="I245" s="90" t="s">
        <v>372</v>
      </c>
      <c r="J245" s="90" t="s">
        <v>1263</v>
      </c>
      <c r="K245" s="238" t="s">
        <v>1832</v>
      </c>
      <c r="L245" s="90" t="s">
        <v>886</v>
      </c>
      <c r="M245" s="237">
        <v>4860</v>
      </c>
      <c r="N245" s="133">
        <v>2000</v>
      </c>
      <c r="O245" s="133">
        <v>2000</v>
      </c>
      <c r="P245" s="133">
        <v>2000</v>
      </c>
      <c r="Q245" s="133"/>
      <c r="R245" s="133"/>
      <c r="S245" s="133"/>
      <c r="T245" s="133"/>
      <c r="U245" s="246">
        <v>2538</v>
      </c>
      <c r="V245" s="91" t="s">
        <v>1833</v>
      </c>
      <c r="W245" s="295" t="s">
        <v>1834</v>
      </c>
      <c r="X245" s="295" t="s">
        <v>1835</v>
      </c>
      <c r="Y245" s="295" t="s">
        <v>1836</v>
      </c>
      <c r="Z245" s="165">
        <v>1</v>
      </c>
      <c r="AA245" s="165"/>
      <c r="AB245" s="178"/>
      <c r="AC245" s="178"/>
      <c r="AD245" s="178"/>
      <c r="AE245" s="178"/>
      <c r="AF245" s="178"/>
      <c r="AG245" s="178"/>
      <c r="AH245" s="165" t="s">
        <v>1837</v>
      </c>
      <c r="AI245" s="165" t="s">
        <v>968</v>
      </c>
      <c r="AJ245" s="165" t="s">
        <v>968</v>
      </c>
      <c r="AK245" s="165" t="s">
        <v>968</v>
      </c>
      <c r="AL245" s="165" t="s">
        <v>968</v>
      </c>
      <c r="AM245" s="165">
        <v>0</v>
      </c>
      <c r="AN245" s="165">
        <v>42.3</v>
      </c>
      <c r="AO245" s="165" t="s">
        <v>395</v>
      </c>
      <c r="AP245" s="165" t="s">
        <v>396</v>
      </c>
      <c r="AQ245" s="165"/>
      <c r="AR245" s="165"/>
      <c r="AS245" s="165">
        <v>42.3</v>
      </c>
      <c r="AT245" s="165">
        <v>1265.7</v>
      </c>
      <c r="AU245" s="165">
        <v>1308</v>
      </c>
      <c r="AV245" s="165">
        <v>846</v>
      </c>
      <c r="AW245" s="165">
        <v>2154</v>
      </c>
      <c r="AX245" s="165">
        <v>320</v>
      </c>
      <c r="AY245" s="165">
        <v>2474</v>
      </c>
      <c r="AZ245" s="165">
        <v>0</v>
      </c>
      <c r="BA245" s="165">
        <v>2474</v>
      </c>
      <c r="BB245" s="165">
        <v>50</v>
      </c>
      <c r="BC245" s="165">
        <v>2524</v>
      </c>
      <c r="BD245" s="165">
        <v>0</v>
      </c>
      <c r="BE245" s="165">
        <v>2524</v>
      </c>
      <c r="BF245" s="165">
        <v>0</v>
      </c>
      <c r="BG245" s="133">
        <v>2524</v>
      </c>
      <c r="BH245" s="133">
        <v>14</v>
      </c>
      <c r="BI245" s="133">
        <v>2538</v>
      </c>
      <c r="BJ245" s="338">
        <f t="shared" si="51"/>
        <v>1</v>
      </c>
      <c r="BK245" s="115" t="s">
        <v>1838</v>
      </c>
      <c r="BL245" s="115"/>
      <c r="BM245" s="90" t="s">
        <v>1263</v>
      </c>
      <c r="BN245" s="133" t="s">
        <v>1839</v>
      </c>
      <c r="BO245" s="290" t="s">
        <v>186</v>
      </c>
      <c r="BP245" s="129" t="s">
        <v>1840</v>
      </c>
      <c r="BQ245" s="94"/>
      <c r="BR245" s="219"/>
      <c r="BS245" s="343"/>
      <c r="BT245" s="343"/>
      <c r="BU245" s="343"/>
      <c r="BV245" s="343"/>
      <c r="BW245" s="343"/>
      <c r="BX245" s="343"/>
      <c r="BY245" s="343"/>
      <c r="BZ245" s="218"/>
      <c r="CA245" s="346"/>
      <c r="CB245" s="67"/>
      <c r="CC245" s="72"/>
      <c r="CD245" s="72"/>
      <c r="CE245" s="72"/>
      <c r="CF245" s="72"/>
      <c r="CG245" s="72"/>
      <c r="CH245" s="72"/>
      <c r="CI245" s="72"/>
      <c r="CJ245" s="72"/>
      <c r="CK245" s="72"/>
      <c r="CL245" s="72"/>
      <c r="CM245" s="72"/>
      <c r="CN245" s="72"/>
      <c r="CO245" s="72"/>
      <c r="CP245" s="72"/>
      <c r="CQ245" s="72"/>
      <c r="CR245" s="72"/>
      <c r="CS245" s="72"/>
      <c r="CT245" s="72"/>
      <c r="CU245" s="72"/>
      <c r="CV245" s="72"/>
      <c r="CW245" s="72"/>
      <c r="CX245" s="72"/>
      <c r="CY245" s="72"/>
      <c r="CZ245" s="72"/>
      <c r="DA245" s="72"/>
      <c r="DB245" s="72"/>
      <c r="DC245" s="72"/>
      <c r="DD245" s="72"/>
      <c r="DE245" s="72"/>
      <c r="DF245" s="72"/>
      <c r="DG245" s="72"/>
      <c r="DH245" s="72"/>
      <c r="DI245" s="72"/>
      <c r="DJ245" s="72"/>
      <c r="DK245" s="72"/>
      <c r="DL245" s="72"/>
      <c r="DM245" s="72"/>
      <c r="DN245" s="72"/>
      <c r="DO245" s="72"/>
      <c r="DP245" s="72"/>
      <c r="DQ245" s="72"/>
      <c r="DR245" s="72"/>
      <c r="DS245" s="72"/>
      <c r="DT245" s="72"/>
      <c r="DU245" s="72"/>
      <c r="DV245" s="72"/>
      <c r="DW245" s="72"/>
      <c r="DX245" s="72"/>
      <c r="DY245" s="72"/>
      <c r="DZ245" s="72"/>
      <c r="EA245" s="72"/>
      <c r="EB245" s="72"/>
      <c r="EC245" s="72"/>
      <c r="ED245" s="72"/>
      <c r="EE245" s="72"/>
      <c r="EF245" s="72"/>
      <c r="EG245" s="72"/>
      <c r="EH245" s="72"/>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2"/>
      <c r="FU245" s="72"/>
      <c r="FV245" s="72"/>
      <c r="FW245" s="72"/>
      <c r="FX245" s="72"/>
      <c r="FY245" s="72"/>
      <c r="FZ245" s="72"/>
      <c r="GA245" s="72"/>
      <c r="GB245" s="72"/>
      <c r="GC245" s="72"/>
      <c r="GD245" s="72"/>
      <c r="GE245" s="72"/>
      <c r="GF245" s="72"/>
      <c r="GG245" s="72"/>
      <c r="GH245" s="72"/>
      <c r="GI245" s="72"/>
      <c r="GJ245" s="72"/>
      <c r="GK245" s="72"/>
      <c r="GL245" s="72"/>
      <c r="GM245" s="72"/>
      <c r="GN245" s="72"/>
      <c r="GO245" s="72"/>
      <c r="GP245" s="72"/>
      <c r="GQ245" s="72"/>
      <c r="GR245" s="72"/>
      <c r="GS245" s="72"/>
      <c r="GT245" s="72"/>
      <c r="GU245" s="72"/>
      <c r="GV245" s="72"/>
      <c r="GW245" s="72"/>
      <c r="GX245" s="72"/>
      <c r="GY245" s="72"/>
      <c r="GZ245" s="72"/>
      <c r="HA245" s="72"/>
      <c r="HB245" s="72"/>
      <c r="HC245" s="72"/>
      <c r="HD245" s="72"/>
      <c r="HE245" s="72"/>
      <c r="HF245" s="72"/>
      <c r="HG245" s="72"/>
      <c r="HH245" s="72"/>
      <c r="HI245" s="72"/>
      <c r="HJ245" s="72"/>
      <c r="HK245" s="72"/>
      <c r="HL245" s="72"/>
      <c r="HM245" s="72"/>
      <c r="HN245" s="72"/>
      <c r="HO245" s="72"/>
      <c r="HP245" s="72"/>
      <c r="HQ245" s="72"/>
      <c r="HR245" s="72"/>
      <c r="HS245" s="72"/>
      <c r="HT245" s="72"/>
      <c r="HU245" s="72"/>
      <c r="HV245" s="72"/>
      <c r="HW245" s="72"/>
      <c r="HX245" s="72"/>
      <c r="HY245" s="72"/>
      <c r="HZ245" s="72"/>
      <c r="IA245" s="72"/>
      <c r="IB245" s="72"/>
      <c r="IC245" s="72"/>
      <c r="ID245" s="72"/>
      <c r="IE245" s="72"/>
      <c r="IF245" s="72"/>
      <c r="IG245" s="72"/>
      <c r="IH245" s="72"/>
      <c r="II245" s="72"/>
      <c r="IJ245" s="72"/>
      <c r="IK245" s="72"/>
      <c r="IL245" s="72"/>
      <c r="IM245" s="72"/>
      <c r="IN245" s="72"/>
      <c r="IO245" s="72"/>
      <c r="IP245" s="72"/>
      <c r="IQ245" s="72"/>
      <c r="IR245" s="72"/>
      <c r="IS245" s="72"/>
      <c r="IT245" s="72"/>
      <c r="IU245" s="72"/>
      <c r="IV245" s="72"/>
      <c r="IW245" s="72"/>
      <c r="IX245" s="72"/>
      <c r="IY245" s="72"/>
      <c r="IZ245" s="72"/>
    </row>
    <row r="246" s="68" customFormat="1" ht="39.95" hidden="1" customHeight="1" spans="1:80">
      <c r="A246" s="97" t="s">
        <v>1841</v>
      </c>
      <c r="B246" s="98"/>
      <c r="C246" s="99"/>
      <c r="D246" s="99"/>
      <c r="E246" s="99"/>
      <c r="F246" s="99"/>
      <c r="G246" s="98"/>
      <c r="H246" s="99"/>
      <c r="I246" s="99"/>
      <c r="J246" s="119"/>
      <c r="K246" s="120"/>
      <c r="L246" s="121"/>
      <c r="M246" s="121">
        <f>SUM(M247:M274)</f>
        <v>156260</v>
      </c>
      <c r="N246" s="121">
        <f t="shared" ref="N246:BI246" si="53">SUM(N247:N274)</f>
        <v>2000</v>
      </c>
      <c r="O246" s="121">
        <f t="shared" si="53"/>
        <v>9500</v>
      </c>
      <c r="P246" s="121">
        <f t="shared" si="53"/>
        <v>115060</v>
      </c>
      <c r="Q246" s="121">
        <f t="shared" si="53"/>
        <v>0</v>
      </c>
      <c r="R246" s="121">
        <f t="shared" si="53"/>
        <v>0</v>
      </c>
      <c r="S246" s="121">
        <f t="shared" si="53"/>
        <v>8950</v>
      </c>
      <c r="T246" s="121">
        <f t="shared" si="53"/>
        <v>0</v>
      </c>
      <c r="U246" s="121">
        <f t="shared" si="53"/>
        <v>31110</v>
      </c>
      <c r="V246" s="121">
        <f t="shared" si="53"/>
        <v>0</v>
      </c>
      <c r="W246" s="121">
        <f t="shared" si="53"/>
        <v>0</v>
      </c>
      <c r="X246" s="121">
        <f t="shared" si="53"/>
        <v>0</v>
      </c>
      <c r="Y246" s="121">
        <f t="shared" si="53"/>
        <v>0</v>
      </c>
      <c r="Z246" s="121">
        <f t="shared" si="53"/>
        <v>103</v>
      </c>
      <c r="AA246" s="121">
        <f t="shared" si="53"/>
        <v>140</v>
      </c>
      <c r="AB246" s="121">
        <f t="shared" si="53"/>
        <v>800</v>
      </c>
      <c r="AC246" s="121">
        <f t="shared" si="53"/>
        <v>800</v>
      </c>
      <c r="AD246" s="121">
        <f t="shared" si="53"/>
        <v>0</v>
      </c>
      <c r="AE246" s="121">
        <f t="shared" si="53"/>
        <v>0</v>
      </c>
      <c r="AF246" s="121">
        <f t="shared" si="53"/>
        <v>0</v>
      </c>
      <c r="AG246" s="121">
        <f t="shared" si="53"/>
        <v>0</v>
      </c>
      <c r="AH246" s="121">
        <f t="shared" si="53"/>
        <v>0</v>
      </c>
      <c r="AI246" s="121">
        <f t="shared" si="53"/>
        <v>0</v>
      </c>
      <c r="AJ246" s="121">
        <f t="shared" si="53"/>
        <v>0</v>
      </c>
      <c r="AK246" s="121">
        <f t="shared" si="53"/>
        <v>0</v>
      </c>
      <c r="AL246" s="121">
        <f t="shared" si="53"/>
        <v>0</v>
      </c>
      <c r="AM246" s="121">
        <f t="shared" si="53"/>
        <v>2572</v>
      </c>
      <c r="AN246" s="121">
        <f t="shared" si="53"/>
        <v>3069</v>
      </c>
      <c r="AO246" s="121">
        <f t="shared" si="53"/>
        <v>0</v>
      </c>
      <c r="AP246" s="121">
        <f t="shared" si="53"/>
        <v>0</v>
      </c>
      <c r="AQ246" s="121">
        <f t="shared" si="53"/>
        <v>0</v>
      </c>
      <c r="AR246" s="121">
        <f t="shared" si="53"/>
        <v>0</v>
      </c>
      <c r="AS246" s="121">
        <f t="shared" si="53"/>
        <v>5641</v>
      </c>
      <c r="AT246" s="121">
        <f t="shared" si="53"/>
        <v>2743</v>
      </c>
      <c r="AU246" s="121">
        <f t="shared" si="53"/>
        <v>8384</v>
      </c>
      <c r="AV246" s="121">
        <f t="shared" si="53"/>
        <v>2727</v>
      </c>
      <c r="AW246" s="121">
        <f t="shared" si="53"/>
        <v>11111</v>
      </c>
      <c r="AX246" s="121">
        <f t="shared" si="53"/>
        <v>2813</v>
      </c>
      <c r="AY246" s="121">
        <f t="shared" si="53"/>
        <v>13924</v>
      </c>
      <c r="AZ246" s="121">
        <f t="shared" si="53"/>
        <v>2347</v>
      </c>
      <c r="BA246" s="121">
        <f t="shared" si="53"/>
        <v>16171</v>
      </c>
      <c r="BB246" s="121">
        <f t="shared" si="53"/>
        <v>3355</v>
      </c>
      <c r="BC246" s="121">
        <f t="shared" si="53"/>
        <v>19526</v>
      </c>
      <c r="BD246" s="121">
        <f t="shared" si="53"/>
        <v>2990</v>
      </c>
      <c r="BE246" s="121">
        <f t="shared" si="53"/>
        <v>22516</v>
      </c>
      <c r="BF246" s="121">
        <f t="shared" si="53"/>
        <v>3133</v>
      </c>
      <c r="BG246" s="121">
        <f t="shared" si="53"/>
        <v>25649</v>
      </c>
      <c r="BH246" s="121">
        <f t="shared" si="53"/>
        <v>2737</v>
      </c>
      <c r="BI246" s="121">
        <f t="shared" si="53"/>
        <v>28386</v>
      </c>
      <c r="BJ246" s="200">
        <f t="shared" si="51"/>
        <v>0.912439729990357</v>
      </c>
      <c r="BK246" s="120"/>
      <c r="BL246" s="120"/>
      <c r="BM246" s="121"/>
      <c r="BN246" s="121"/>
      <c r="BO246" s="121"/>
      <c r="BP246" s="121"/>
      <c r="BQ246" s="121"/>
      <c r="BR246" s="121"/>
      <c r="BS246" s="121"/>
      <c r="BT246" s="121"/>
      <c r="BU246" s="121"/>
      <c r="BV246" s="121"/>
      <c r="BW246" s="121"/>
      <c r="BX246" s="121"/>
      <c r="BY246" s="121"/>
      <c r="BZ246" s="121"/>
      <c r="CA246" s="121"/>
      <c r="CB246" s="121"/>
    </row>
    <row r="247" s="72" customFormat="1" ht="225" hidden="1" customHeight="1" spans="1:80">
      <c r="A247" s="100">
        <f>ROW()-28</f>
        <v>219</v>
      </c>
      <c r="B247" s="111" t="s">
        <v>1842</v>
      </c>
      <c r="C247" s="103"/>
      <c r="D247" s="103"/>
      <c r="E247" s="103"/>
      <c r="F247" s="103"/>
      <c r="G247" s="90" t="s">
        <v>1678</v>
      </c>
      <c r="H247" s="90" t="s">
        <v>1679</v>
      </c>
      <c r="I247" s="90" t="s">
        <v>584</v>
      </c>
      <c r="J247" s="100" t="s">
        <v>373</v>
      </c>
      <c r="K247" s="91" t="s">
        <v>1843</v>
      </c>
      <c r="L247" s="90" t="s">
        <v>628</v>
      </c>
      <c r="M247" s="100">
        <v>5000</v>
      </c>
      <c r="N247" s="100">
        <v>2000</v>
      </c>
      <c r="O247" s="100"/>
      <c r="P247" s="100"/>
      <c r="Q247" s="100"/>
      <c r="R247" s="100"/>
      <c r="S247" s="100"/>
      <c r="T247" s="100"/>
      <c r="U247" s="100">
        <v>1000</v>
      </c>
      <c r="V247" s="90" t="s">
        <v>1844</v>
      </c>
      <c r="W247" s="90" t="s">
        <v>1845</v>
      </c>
      <c r="X247" s="90" t="s">
        <v>1846</v>
      </c>
      <c r="Y247" s="90" t="s">
        <v>1847</v>
      </c>
      <c r="Z247" s="154">
        <v>2</v>
      </c>
      <c r="AA247" s="154"/>
      <c r="AB247" s="154"/>
      <c r="AC247" s="154"/>
      <c r="AD247" s="154"/>
      <c r="AE247" s="154"/>
      <c r="AF247" s="248"/>
      <c r="AG247" s="248"/>
      <c r="AH247" s="248"/>
      <c r="AI247" s="248"/>
      <c r="AJ247" s="248"/>
      <c r="AK247" s="248"/>
      <c r="AL247" s="158"/>
      <c r="AM247" s="158">
        <v>100</v>
      </c>
      <c r="AN247" s="158">
        <v>100</v>
      </c>
      <c r="AO247" s="158"/>
      <c r="AP247" s="158"/>
      <c r="AQ247" s="158"/>
      <c r="AR247" s="158"/>
      <c r="AS247" s="158">
        <v>200</v>
      </c>
      <c r="AT247" s="158">
        <v>110</v>
      </c>
      <c r="AU247" s="158">
        <v>310</v>
      </c>
      <c r="AV247" s="158">
        <v>50</v>
      </c>
      <c r="AW247" s="158">
        <v>360</v>
      </c>
      <c r="AX247" s="158">
        <v>200</v>
      </c>
      <c r="AY247" s="158">
        <v>560</v>
      </c>
      <c r="AZ247" s="158">
        <v>10</v>
      </c>
      <c r="BA247" s="158">
        <v>570</v>
      </c>
      <c r="BB247" s="158">
        <v>30</v>
      </c>
      <c r="BC247" s="158">
        <v>600</v>
      </c>
      <c r="BD247" s="158">
        <v>300</v>
      </c>
      <c r="BE247" s="158">
        <v>900</v>
      </c>
      <c r="BF247" s="158">
        <v>350</v>
      </c>
      <c r="BG247" s="100">
        <v>1250</v>
      </c>
      <c r="BH247" s="100">
        <v>0</v>
      </c>
      <c r="BI247" s="100">
        <v>1250</v>
      </c>
      <c r="BJ247" s="204">
        <f t="shared" si="51"/>
        <v>1.25</v>
      </c>
      <c r="BK247" s="340" t="s">
        <v>1848</v>
      </c>
      <c r="BL247" s="111"/>
      <c r="BM247" s="90" t="s">
        <v>1849</v>
      </c>
      <c r="BN247" s="100" t="s">
        <v>373</v>
      </c>
      <c r="BO247" s="224" t="s">
        <v>383</v>
      </c>
      <c r="BP247" s="125" t="s">
        <v>384</v>
      </c>
      <c r="BQ247" s="100" t="s">
        <v>385</v>
      </c>
      <c r="BR247" s="100"/>
      <c r="BS247" s="100"/>
      <c r="BT247" s="100"/>
      <c r="BU247" s="100"/>
      <c r="BV247" s="100"/>
      <c r="BW247" s="100"/>
      <c r="BX247" s="100"/>
      <c r="BY247" s="100"/>
      <c r="BZ247" s="100"/>
      <c r="CA247" s="100"/>
      <c r="CB247" s="125"/>
    </row>
    <row r="248" s="70" customFormat="1" ht="61" hidden="1" customHeight="1" spans="1:80">
      <c r="A248" s="100">
        <f t="shared" ref="A248:A257" si="54">ROW()-28</f>
        <v>220</v>
      </c>
      <c r="B248" s="91" t="s">
        <v>1850</v>
      </c>
      <c r="C248" s="103"/>
      <c r="D248" s="103"/>
      <c r="E248" s="103"/>
      <c r="F248" s="103"/>
      <c r="G248" s="90" t="s">
        <v>1678</v>
      </c>
      <c r="H248" s="90" t="s">
        <v>1679</v>
      </c>
      <c r="I248" s="90" t="s">
        <v>584</v>
      </c>
      <c r="J248" s="100" t="s">
        <v>86</v>
      </c>
      <c r="K248" s="91" t="s">
        <v>1851</v>
      </c>
      <c r="L248" s="90" t="s">
        <v>1442</v>
      </c>
      <c r="M248" s="100">
        <v>10000</v>
      </c>
      <c r="N248" s="100"/>
      <c r="O248" s="100"/>
      <c r="P248" s="100"/>
      <c r="Q248" s="100"/>
      <c r="R248" s="100"/>
      <c r="S248" s="100"/>
      <c r="T248" s="100"/>
      <c r="U248" s="90">
        <v>2000</v>
      </c>
      <c r="V248" s="90" t="s">
        <v>431</v>
      </c>
      <c r="W248" s="90" t="s">
        <v>1852</v>
      </c>
      <c r="X248" s="90" t="s">
        <v>1853</v>
      </c>
      <c r="Y248" s="90" t="s">
        <v>91</v>
      </c>
      <c r="Z248" s="158">
        <v>6</v>
      </c>
      <c r="AA248" s="154"/>
      <c r="AB248" s="154"/>
      <c r="AC248" s="154"/>
      <c r="AD248" s="154"/>
      <c r="AE248" s="154"/>
      <c r="AF248" s="248"/>
      <c r="AG248" s="248"/>
      <c r="AH248" s="248"/>
      <c r="AI248" s="248"/>
      <c r="AJ248" s="248"/>
      <c r="AK248" s="248"/>
      <c r="AL248" s="158"/>
      <c r="AM248" s="158">
        <v>200</v>
      </c>
      <c r="AN248" s="158">
        <v>300</v>
      </c>
      <c r="AO248" s="158"/>
      <c r="AP248" s="158"/>
      <c r="AQ248" s="158"/>
      <c r="AR248" s="158"/>
      <c r="AS248" s="158">
        <v>500</v>
      </c>
      <c r="AT248" s="158">
        <v>200</v>
      </c>
      <c r="AU248" s="158">
        <v>700</v>
      </c>
      <c r="AV248" s="158">
        <v>200</v>
      </c>
      <c r="AW248" s="158">
        <v>900</v>
      </c>
      <c r="AX248" s="158">
        <v>200</v>
      </c>
      <c r="AY248" s="158">
        <v>1100</v>
      </c>
      <c r="AZ248" s="158">
        <v>200</v>
      </c>
      <c r="BA248" s="158">
        <v>1300</v>
      </c>
      <c r="BB248" s="158">
        <v>200</v>
      </c>
      <c r="BC248" s="158">
        <v>1500</v>
      </c>
      <c r="BD248" s="158">
        <v>100</v>
      </c>
      <c r="BE248" s="158">
        <v>1600</v>
      </c>
      <c r="BF248" s="158">
        <v>100</v>
      </c>
      <c r="BG248" s="100">
        <v>1700</v>
      </c>
      <c r="BH248" s="100">
        <v>100</v>
      </c>
      <c r="BI248" s="100">
        <v>1800</v>
      </c>
      <c r="BJ248" s="204">
        <f t="shared" si="51"/>
        <v>0.9</v>
      </c>
      <c r="BK248" s="111" t="s">
        <v>1854</v>
      </c>
      <c r="BL248" s="111"/>
      <c r="BM248" s="100" t="s">
        <v>86</v>
      </c>
      <c r="BN248" s="100" t="s">
        <v>86</v>
      </c>
      <c r="BO248" s="90" t="s">
        <v>96</v>
      </c>
      <c r="BP248" s="146" t="s">
        <v>97</v>
      </c>
      <c r="BQ248" s="100" t="s">
        <v>98</v>
      </c>
      <c r="BR248" s="100"/>
      <c r="BS248" s="100"/>
      <c r="BT248" s="100"/>
      <c r="BU248" s="100"/>
      <c r="BV248" s="100"/>
      <c r="BW248" s="100"/>
      <c r="BX248" s="100"/>
      <c r="BY248" s="100"/>
      <c r="BZ248" s="100"/>
      <c r="CA248" s="78"/>
      <c r="CB248" s="276"/>
    </row>
    <row r="249" s="70" customFormat="1" ht="70" hidden="1" customHeight="1" spans="1:80">
      <c r="A249" s="100">
        <f t="shared" si="54"/>
        <v>221</v>
      </c>
      <c r="B249" s="91" t="s">
        <v>1855</v>
      </c>
      <c r="C249" s="103"/>
      <c r="D249" s="103"/>
      <c r="E249" s="103"/>
      <c r="F249" s="103"/>
      <c r="G249" s="90" t="s">
        <v>1678</v>
      </c>
      <c r="H249" s="90" t="s">
        <v>1831</v>
      </c>
      <c r="I249" s="90" t="s">
        <v>584</v>
      </c>
      <c r="J249" s="100" t="s">
        <v>86</v>
      </c>
      <c r="K249" s="91" t="s">
        <v>1856</v>
      </c>
      <c r="L249" s="90" t="s">
        <v>1442</v>
      </c>
      <c r="M249" s="100">
        <v>5000</v>
      </c>
      <c r="N249" s="100"/>
      <c r="O249" s="100"/>
      <c r="P249" s="100"/>
      <c r="Q249" s="100"/>
      <c r="R249" s="100"/>
      <c r="S249" s="100"/>
      <c r="T249" s="100"/>
      <c r="U249" s="100">
        <v>3000</v>
      </c>
      <c r="V249" s="90" t="s">
        <v>431</v>
      </c>
      <c r="W249" s="90" t="s">
        <v>1852</v>
      </c>
      <c r="X249" s="90" t="s">
        <v>1853</v>
      </c>
      <c r="Y249" s="90" t="s">
        <v>91</v>
      </c>
      <c r="Z249" s="158">
        <v>6</v>
      </c>
      <c r="AA249" s="154"/>
      <c r="AB249" s="154"/>
      <c r="AC249" s="154"/>
      <c r="AD249" s="154"/>
      <c r="AE249" s="154"/>
      <c r="AF249" s="248"/>
      <c r="AG249" s="248"/>
      <c r="AH249" s="248"/>
      <c r="AI249" s="248"/>
      <c r="AJ249" s="248"/>
      <c r="AK249" s="248"/>
      <c r="AL249" s="158"/>
      <c r="AM249" s="158">
        <v>300</v>
      </c>
      <c r="AN249" s="158">
        <v>200</v>
      </c>
      <c r="AO249" s="158"/>
      <c r="AP249" s="158"/>
      <c r="AQ249" s="158"/>
      <c r="AR249" s="158"/>
      <c r="AS249" s="158">
        <v>500</v>
      </c>
      <c r="AT249" s="158">
        <v>300</v>
      </c>
      <c r="AU249" s="158">
        <v>800</v>
      </c>
      <c r="AV249" s="158">
        <v>300</v>
      </c>
      <c r="AW249" s="158">
        <v>1100</v>
      </c>
      <c r="AX249" s="158">
        <v>300</v>
      </c>
      <c r="AY249" s="158">
        <v>1400</v>
      </c>
      <c r="AZ249" s="158">
        <v>300</v>
      </c>
      <c r="BA249" s="158">
        <v>1700</v>
      </c>
      <c r="BB249" s="158">
        <v>300</v>
      </c>
      <c r="BC249" s="158">
        <v>2000</v>
      </c>
      <c r="BD249" s="158">
        <v>200</v>
      </c>
      <c r="BE249" s="158">
        <v>2200</v>
      </c>
      <c r="BF249" s="158">
        <v>200</v>
      </c>
      <c r="BG249" s="100">
        <v>2400</v>
      </c>
      <c r="BH249" s="100">
        <v>300</v>
      </c>
      <c r="BI249" s="100">
        <v>2700</v>
      </c>
      <c r="BJ249" s="204">
        <f t="shared" si="51"/>
        <v>0.9</v>
      </c>
      <c r="BK249" s="111" t="s">
        <v>1854</v>
      </c>
      <c r="BL249" s="111"/>
      <c r="BM249" s="100" t="s">
        <v>86</v>
      </c>
      <c r="BN249" s="100" t="s">
        <v>86</v>
      </c>
      <c r="BO249" s="90" t="s">
        <v>96</v>
      </c>
      <c r="BP249" s="146" t="s">
        <v>97</v>
      </c>
      <c r="BQ249" s="100" t="s">
        <v>98</v>
      </c>
      <c r="BR249" s="100"/>
      <c r="BS249" s="100"/>
      <c r="BT249" s="100"/>
      <c r="BU249" s="100"/>
      <c r="BV249" s="100"/>
      <c r="BW249" s="100"/>
      <c r="BX249" s="100"/>
      <c r="BY249" s="100"/>
      <c r="BZ249" s="100"/>
      <c r="CA249" s="78"/>
      <c r="CB249" s="276"/>
    </row>
    <row r="250" s="72" customFormat="1" ht="84" hidden="1" customHeight="1" spans="1:80">
      <c r="A250" s="100">
        <f t="shared" si="54"/>
        <v>222</v>
      </c>
      <c r="B250" s="91" t="s">
        <v>1857</v>
      </c>
      <c r="C250" s="102"/>
      <c r="D250" s="102"/>
      <c r="E250" s="102"/>
      <c r="F250" s="102"/>
      <c r="G250" s="90" t="s">
        <v>1678</v>
      </c>
      <c r="H250" s="90" t="s">
        <v>1679</v>
      </c>
      <c r="I250" s="90" t="s">
        <v>584</v>
      </c>
      <c r="J250" s="100" t="s">
        <v>150</v>
      </c>
      <c r="K250" s="231" t="s">
        <v>1858</v>
      </c>
      <c r="L250" s="90" t="s">
        <v>508</v>
      </c>
      <c r="M250" s="100">
        <v>300</v>
      </c>
      <c r="N250" s="100"/>
      <c r="O250" s="100"/>
      <c r="P250" s="100"/>
      <c r="Q250" s="100"/>
      <c r="R250" s="100"/>
      <c r="S250" s="100"/>
      <c r="T250" s="100"/>
      <c r="U250" s="100">
        <v>300</v>
      </c>
      <c r="V250" s="90" t="s">
        <v>601</v>
      </c>
      <c r="W250" s="90" t="s">
        <v>1859</v>
      </c>
      <c r="X250" s="90" t="s">
        <v>1682</v>
      </c>
      <c r="Y250" s="90" t="s">
        <v>121</v>
      </c>
      <c r="Z250" s="154">
        <v>3</v>
      </c>
      <c r="AA250" s="157">
        <v>12</v>
      </c>
      <c r="AB250" s="154"/>
      <c r="AC250" s="154"/>
      <c r="AD250" s="154"/>
      <c r="AE250" s="154"/>
      <c r="AF250" s="155"/>
      <c r="AG250" s="155"/>
      <c r="AH250" s="155"/>
      <c r="AI250" s="155"/>
      <c r="AJ250" s="155"/>
      <c r="AK250" s="155"/>
      <c r="AL250" s="158"/>
      <c r="AM250" s="158">
        <v>30</v>
      </c>
      <c r="AN250" s="158">
        <v>270</v>
      </c>
      <c r="AO250" s="158"/>
      <c r="AP250" s="158"/>
      <c r="AQ250" s="158"/>
      <c r="AR250" s="158"/>
      <c r="AS250" s="158">
        <v>300</v>
      </c>
      <c r="AT250" s="158">
        <v>0</v>
      </c>
      <c r="AU250" s="158">
        <v>300</v>
      </c>
      <c r="AV250" s="158">
        <v>0</v>
      </c>
      <c r="AW250" s="158">
        <v>300</v>
      </c>
      <c r="AX250" s="158">
        <v>0</v>
      </c>
      <c r="AY250" s="158">
        <v>300</v>
      </c>
      <c r="AZ250" s="158">
        <v>0</v>
      </c>
      <c r="BA250" s="158">
        <v>300</v>
      </c>
      <c r="BB250" s="158">
        <v>0</v>
      </c>
      <c r="BC250" s="158">
        <v>300</v>
      </c>
      <c r="BD250" s="158">
        <v>0</v>
      </c>
      <c r="BE250" s="158">
        <v>300</v>
      </c>
      <c r="BF250" s="158">
        <v>0</v>
      </c>
      <c r="BG250" s="100">
        <v>300</v>
      </c>
      <c r="BH250" s="100">
        <v>0</v>
      </c>
      <c r="BI250" s="100">
        <v>300</v>
      </c>
      <c r="BJ250" s="204">
        <f>AS250/U250</f>
        <v>1</v>
      </c>
      <c r="BK250" s="111" t="s">
        <v>1860</v>
      </c>
      <c r="BL250" s="111"/>
      <c r="BM250" s="90" t="s">
        <v>150</v>
      </c>
      <c r="BN250" s="90" t="s">
        <v>150</v>
      </c>
      <c r="BO250" s="100" t="s">
        <v>1432</v>
      </c>
      <c r="BP250" s="100" t="s">
        <v>160</v>
      </c>
      <c r="BQ250" s="100" t="s">
        <v>1100</v>
      </c>
      <c r="BR250" s="90"/>
      <c r="BS250" s="100"/>
      <c r="BT250" s="100"/>
      <c r="BU250" s="100"/>
      <c r="BV250" s="100"/>
      <c r="BW250" s="100"/>
      <c r="BX250" s="100"/>
      <c r="BY250" s="100"/>
      <c r="BZ250" s="100"/>
      <c r="CA250" s="78"/>
      <c r="CB250" s="78"/>
    </row>
    <row r="251" s="72" customFormat="1" ht="87" hidden="1" customHeight="1" spans="1:80">
      <c r="A251" s="100">
        <f t="shared" si="54"/>
        <v>223</v>
      </c>
      <c r="B251" s="91" t="s">
        <v>1861</v>
      </c>
      <c r="C251" s="102"/>
      <c r="D251" s="102"/>
      <c r="E251" s="102"/>
      <c r="F251" s="102"/>
      <c r="G251" s="90" t="s">
        <v>1678</v>
      </c>
      <c r="H251" s="90" t="s">
        <v>1679</v>
      </c>
      <c r="I251" s="90" t="s">
        <v>584</v>
      </c>
      <c r="J251" s="100" t="s">
        <v>150</v>
      </c>
      <c r="K251" s="231" t="s">
        <v>1862</v>
      </c>
      <c r="L251" s="90" t="s">
        <v>508</v>
      </c>
      <c r="M251" s="100">
        <v>200</v>
      </c>
      <c r="N251" s="100"/>
      <c r="O251" s="100"/>
      <c r="P251" s="100"/>
      <c r="Q251" s="100"/>
      <c r="R251" s="100"/>
      <c r="S251" s="100"/>
      <c r="T251" s="100"/>
      <c r="U251" s="100">
        <v>200</v>
      </c>
      <c r="V251" s="90" t="s">
        <v>601</v>
      </c>
      <c r="W251" s="90" t="s">
        <v>1859</v>
      </c>
      <c r="X251" s="90" t="s">
        <v>1682</v>
      </c>
      <c r="Y251" s="90" t="s">
        <v>121</v>
      </c>
      <c r="Z251" s="154">
        <v>3</v>
      </c>
      <c r="AA251" s="157">
        <v>12</v>
      </c>
      <c r="AB251" s="154"/>
      <c r="AC251" s="154"/>
      <c r="AD251" s="154"/>
      <c r="AE251" s="154"/>
      <c r="AF251" s="155"/>
      <c r="AG251" s="155"/>
      <c r="AH251" s="155"/>
      <c r="AI251" s="155"/>
      <c r="AJ251" s="155"/>
      <c r="AK251" s="155"/>
      <c r="AL251" s="158"/>
      <c r="AM251" s="158">
        <v>25</v>
      </c>
      <c r="AN251" s="158">
        <v>175</v>
      </c>
      <c r="AO251" s="158"/>
      <c r="AP251" s="158"/>
      <c r="AQ251" s="158"/>
      <c r="AR251" s="158"/>
      <c r="AS251" s="158">
        <v>200</v>
      </c>
      <c r="AT251" s="158">
        <v>0</v>
      </c>
      <c r="AU251" s="158">
        <v>200</v>
      </c>
      <c r="AV251" s="158">
        <v>0</v>
      </c>
      <c r="AW251" s="158">
        <v>200</v>
      </c>
      <c r="AX251" s="158">
        <v>0</v>
      </c>
      <c r="AY251" s="158">
        <v>200</v>
      </c>
      <c r="AZ251" s="158">
        <v>0</v>
      </c>
      <c r="BA251" s="158">
        <v>200</v>
      </c>
      <c r="BB251" s="158">
        <v>0</v>
      </c>
      <c r="BC251" s="158">
        <v>200</v>
      </c>
      <c r="BD251" s="158">
        <v>0</v>
      </c>
      <c r="BE251" s="158">
        <v>200</v>
      </c>
      <c r="BF251" s="158">
        <v>0</v>
      </c>
      <c r="BG251" s="100">
        <v>200</v>
      </c>
      <c r="BH251" s="100">
        <v>0</v>
      </c>
      <c r="BI251" s="100">
        <v>200</v>
      </c>
      <c r="BJ251" s="204">
        <f>AS251/U251</f>
        <v>1</v>
      </c>
      <c r="BK251" s="111" t="s">
        <v>1860</v>
      </c>
      <c r="BL251" s="111"/>
      <c r="BM251" s="90" t="s">
        <v>150</v>
      </c>
      <c r="BN251" s="90" t="s">
        <v>150</v>
      </c>
      <c r="BO251" s="100" t="s">
        <v>1432</v>
      </c>
      <c r="BP251" s="100" t="s">
        <v>160</v>
      </c>
      <c r="BQ251" s="100" t="s">
        <v>1100</v>
      </c>
      <c r="BR251" s="90"/>
      <c r="BS251" s="100"/>
      <c r="BT251" s="100"/>
      <c r="BU251" s="100"/>
      <c r="BV251" s="100"/>
      <c r="BW251" s="100"/>
      <c r="BX251" s="100"/>
      <c r="BY251" s="100"/>
      <c r="BZ251" s="100"/>
      <c r="CA251" s="78"/>
      <c r="CB251" s="78"/>
    </row>
    <row r="252" s="72" customFormat="1" ht="60" hidden="1" customHeight="1" spans="1:80">
      <c r="A252" s="100">
        <f t="shared" si="54"/>
        <v>224</v>
      </c>
      <c r="B252" s="110" t="s">
        <v>1863</v>
      </c>
      <c r="C252" s="102"/>
      <c r="D252" s="102"/>
      <c r="E252" s="102"/>
      <c r="F252" s="102"/>
      <c r="G252" s="90" t="s">
        <v>1678</v>
      </c>
      <c r="H252" s="90" t="s">
        <v>1679</v>
      </c>
      <c r="I252" s="90" t="s">
        <v>584</v>
      </c>
      <c r="J252" s="126" t="s">
        <v>190</v>
      </c>
      <c r="K252" s="110" t="s">
        <v>1864</v>
      </c>
      <c r="L252" s="126" t="s">
        <v>1865</v>
      </c>
      <c r="M252" s="126">
        <v>300</v>
      </c>
      <c r="N252" s="100"/>
      <c r="O252" s="100"/>
      <c r="P252" s="126">
        <v>300</v>
      </c>
      <c r="Q252" s="100"/>
      <c r="R252" s="100"/>
      <c r="S252" s="100"/>
      <c r="T252" s="100"/>
      <c r="U252" s="126">
        <v>300</v>
      </c>
      <c r="V252" s="126" t="s">
        <v>431</v>
      </c>
      <c r="W252" s="126" t="s">
        <v>1866</v>
      </c>
      <c r="X252" s="126" t="s">
        <v>1867</v>
      </c>
      <c r="Y252" s="126" t="s">
        <v>121</v>
      </c>
      <c r="Z252" s="158">
        <v>5</v>
      </c>
      <c r="AA252" s="158">
        <v>11</v>
      </c>
      <c r="AB252" s="158">
        <v>100</v>
      </c>
      <c r="AC252" s="158">
        <v>100</v>
      </c>
      <c r="AD252" s="158"/>
      <c r="AE252" s="158"/>
      <c r="AF252" s="155"/>
      <c r="AG252" s="155"/>
      <c r="AH252" s="155"/>
      <c r="AI252" s="155"/>
      <c r="AJ252" s="155"/>
      <c r="AK252" s="155"/>
      <c r="AL252" s="158"/>
      <c r="AM252" s="158">
        <v>0</v>
      </c>
      <c r="AN252" s="158">
        <v>50</v>
      </c>
      <c r="AO252" s="158"/>
      <c r="AP252" s="158"/>
      <c r="AQ252" s="158"/>
      <c r="AR252" s="158"/>
      <c r="AS252" s="158">
        <v>50</v>
      </c>
      <c r="AT252" s="158">
        <v>25</v>
      </c>
      <c r="AU252" s="158">
        <v>75</v>
      </c>
      <c r="AV252" s="158">
        <v>25</v>
      </c>
      <c r="AW252" s="158">
        <v>100</v>
      </c>
      <c r="AX252" s="158">
        <v>25</v>
      </c>
      <c r="AY252" s="158">
        <v>125</v>
      </c>
      <c r="AZ252" s="158">
        <v>25</v>
      </c>
      <c r="BA252" s="158">
        <v>150</v>
      </c>
      <c r="BB252" s="158">
        <v>25</v>
      </c>
      <c r="BC252" s="158">
        <v>175</v>
      </c>
      <c r="BD252" s="158">
        <v>25</v>
      </c>
      <c r="BE252" s="158">
        <v>200</v>
      </c>
      <c r="BF252" s="158">
        <v>25</v>
      </c>
      <c r="BG252" s="100">
        <v>225</v>
      </c>
      <c r="BH252" s="100">
        <v>25</v>
      </c>
      <c r="BI252" s="100">
        <v>250</v>
      </c>
      <c r="BJ252" s="204">
        <f t="shared" ref="BJ252:BJ258" si="55">BI252/U252</f>
        <v>0.833333333333333</v>
      </c>
      <c r="BK252" s="91" t="s">
        <v>1868</v>
      </c>
      <c r="BL252" s="111"/>
      <c r="BM252" s="126" t="s">
        <v>1869</v>
      </c>
      <c r="BN252" s="126" t="s">
        <v>190</v>
      </c>
      <c r="BO252" s="224" t="s">
        <v>399</v>
      </c>
      <c r="BP252" s="126" t="s">
        <v>617</v>
      </c>
      <c r="BQ252" s="126" t="s">
        <v>1870</v>
      </c>
      <c r="BR252" s="90"/>
      <c r="BS252" s="100"/>
      <c r="BT252" s="100"/>
      <c r="BU252" s="100"/>
      <c r="BV252" s="100"/>
      <c r="BW252" s="100"/>
      <c r="BX252" s="100"/>
      <c r="BY252" s="100"/>
      <c r="BZ252" s="100"/>
      <c r="CA252" s="100"/>
      <c r="CB252" s="90"/>
    </row>
    <row r="253" s="72" customFormat="1" ht="70.15" hidden="1" customHeight="1" spans="1:80">
      <c r="A253" s="100">
        <f t="shared" si="54"/>
        <v>225</v>
      </c>
      <c r="B253" s="110" t="s">
        <v>1871</v>
      </c>
      <c r="C253" s="102"/>
      <c r="D253" s="102"/>
      <c r="E253" s="102"/>
      <c r="F253" s="102"/>
      <c r="G253" s="90" t="s">
        <v>1678</v>
      </c>
      <c r="H253" s="90" t="s">
        <v>1679</v>
      </c>
      <c r="I253" s="90" t="s">
        <v>584</v>
      </c>
      <c r="J253" s="126" t="s">
        <v>190</v>
      </c>
      <c r="K253" s="110" t="s">
        <v>1872</v>
      </c>
      <c r="L253" s="126" t="s">
        <v>1865</v>
      </c>
      <c r="M253" s="126">
        <v>60</v>
      </c>
      <c r="N253" s="100"/>
      <c r="O253" s="100"/>
      <c r="P253" s="126">
        <v>60</v>
      </c>
      <c r="Q253" s="100"/>
      <c r="R253" s="100"/>
      <c r="S253" s="100"/>
      <c r="T253" s="100"/>
      <c r="U253" s="126">
        <v>60</v>
      </c>
      <c r="V253" s="126" t="s">
        <v>431</v>
      </c>
      <c r="W253" s="126" t="s">
        <v>1866</v>
      </c>
      <c r="X253" s="126" t="s">
        <v>1867</v>
      </c>
      <c r="Y253" s="126" t="s">
        <v>121</v>
      </c>
      <c r="Z253" s="158">
        <v>6</v>
      </c>
      <c r="AA253" s="158">
        <v>11</v>
      </c>
      <c r="AB253" s="158">
        <v>50</v>
      </c>
      <c r="AC253" s="158">
        <v>50</v>
      </c>
      <c r="AD253" s="158"/>
      <c r="AE253" s="158"/>
      <c r="AF253" s="155"/>
      <c r="AG253" s="155"/>
      <c r="AH253" s="155"/>
      <c r="AI253" s="155"/>
      <c r="AJ253" s="155"/>
      <c r="AK253" s="155"/>
      <c r="AL253" s="158"/>
      <c r="AM253" s="158">
        <v>0</v>
      </c>
      <c r="AN253" s="158">
        <v>20</v>
      </c>
      <c r="AO253" s="158"/>
      <c r="AP253" s="158"/>
      <c r="AQ253" s="158"/>
      <c r="AR253" s="158"/>
      <c r="AS253" s="158">
        <v>20</v>
      </c>
      <c r="AT253" s="158">
        <v>5</v>
      </c>
      <c r="AU253" s="158">
        <v>25</v>
      </c>
      <c r="AV253" s="158">
        <v>5</v>
      </c>
      <c r="AW253" s="158">
        <v>30</v>
      </c>
      <c r="AX253" s="158">
        <v>5</v>
      </c>
      <c r="AY253" s="158">
        <v>35</v>
      </c>
      <c r="AZ253" s="100">
        <v>5</v>
      </c>
      <c r="BA253" s="158">
        <v>40</v>
      </c>
      <c r="BB253" s="158">
        <v>5</v>
      </c>
      <c r="BC253" s="158">
        <v>45</v>
      </c>
      <c r="BD253" s="158">
        <v>5</v>
      </c>
      <c r="BE253" s="158">
        <v>50</v>
      </c>
      <c r="BF253" s="158">
        <v>5</v>
      </c>
      <c r="BG253" s="100">
        <v>55</v>
      </c>
      <c r="BH253" s="100">
        <v>5</v>
      </c>
      <c r="BI253" s="100">
        <v>60</v>
      </c>
      <c r="BJ253" s="204">
        <f t="shared" si="55"/>
        <v>1</v>
      </c>
      <c r="BK253" s="91" t="s">
        <v>1868</v>
      </c>
      <c r="BL253" s="111"/>
      <c r="BM253" s="126" t="s">
        <v>1873</v>
      </c>
      <c r="BN253" s="126" t="s">
        <v>190</v>
      </c>
      <c r="BO253" s="224" t="s">
        <v>399</v>
      </c>
      <c r="BP253" s="126" t="s">
        <v>617</v>
      </c>
      <c r="BQ253" s="126" t="s">
        <v>1870</v>
      </c>
      <c r="BR253" s="90"/>
      <c r="BS253" s="100"/>
      <c r="BT253" s="100"/>
      <c r="BU253" s="100"/>
      <c r="BV253" s="100"/>
      <c r="BW253" s="100"/>
      <c r="BX253" s="100"/>
      <c r="BY253" s="100"/>
      <c r="BZ253" s="100"/>
      <c r="CA253" s="100"/>
      <c r="CB253" s="90"/>
    </row>
    <row r="254" s="72" customFormat="1" ht="60" hidden="1" customHeight="1" spans="1:80">
      <c r="A254" s="100">
        <f t="shared" si="54"/>
        <v>226</v>
      </c>
      <c r="B254" s="110" t="s">
        <v>1874</v>
      </c>
      <c r="C254" s="103"/>
      <c r="D254" s="103"/>
      <c r="E254" s="103"/>
      <c r="F254" s="103"/>
      <c r="G254" s="90" t="s">
        <v>1678</v>
      </c>
      <c r="H254" s="90" t="s">
        <v>1679</v>
      </c>
      <c r="I254" s="90" t="s">
        <v>584</v>
      </c>
      <c r="J254" s="126" t="s">
        <v>190</v>
      </c>
      <c r="K254" s="110" t="s">
        <v>1875</v>
      </c>
      <c r="L254" s="126" t="s">
        <v>1876</v>
      </c>
      <c r="M254" s="126">
        <v>100</v>
      </c>
      <c r="N254" s="100"/>
      <c r="O254" s="100"/>
      <c r="P254" s="126">
        <v>100</v>
      </c>
      <c r="Q254" s="100"/>
      <c r="R254" s="100"/>
      <c r="S254" s="240"/>
      <c r="T254" s="100"/>
      <c r="U254" s="126">
        <v>100</v>
      </c>
      <c r="V254" s="126" t="s">
        <v>431</v>
      </c>
      <c r="W254" s="126" t="s">
        <v>1866</v>
      </c>
      <c r="X254" s="126" t="s">
        <v>1867</v>
      </c>
      <c r="Y254" s="126" t="s">
        <v>121</v>
      </c>
      <c r="Z254" s="158">
        <v>6</v>
      </c>
      <c r="AA254" s="158">
        <v>11</v>
      </c>
      <c r="AB254" s="158">
        <v>100</v>
      </c>
      <c r="AC254" s="158">
        <v>100</v>
      </c>
      <c r="AD254" s="247"/>
      <c r="AE254" s="247"/>
      <c r="AF254" s="248"/>
      <c r="AG254" s="248"/>
      <c r="AH254" s="248"/>
      <c r="AI254" s="248"/>
      <c r="AJ254" s="248"/>
      <c r="AK254" s="248"/>
      <c r="AL254" s="158"/>
      <c r="AM254" s="158">
        <v>0</v>
      </c>
      <c r="AN254" s="158">
        <v>25</v>
      </c>
      <c r="AO254" s="158"/>
      <c r="AP254" s="158"/>
      <c r="AQ254" s="158"/>
      <c r="AR254" s="158"/>
      <c r="AS254" s="158">
        <v>25</v>
      </c>
      <c r="AT254" s="158">
        <v>10</v>
      </c>
      <c r="AU254" s="158">
        <v>35</v>
      </c>
      <c r="AV254" s="158">
        <v>10</v>
      </c>
      <c r="AW254" s="158">
        <v>45</v>
      </c>
      <c r="AX254" s="158">
        <v>10</v>
      </c>
      <c r="AY254" s="158">
        <v>55</v>
      </c>
      <c r="AZ254" s="100">
        <v>10</v>
      </c>
      <c r="BA254" s="158">
        <v>65</v>
      </c>
      <c r="BB254" s="158">
        <v>10</v>
      </c>
      <c r="BC254" s="158">
        <v>75</v>
      </c>
      <c r="BD254" s="158">
        <v>10</v>
      </c>
      <c r="BE254" s="158">
        <v>85</v>
      </c>
      <c r="BF254" s="158">
        <v>5</v>
      </c>
      <c r="BG254" s="100">
        <v>90</v>
      </c>
      <c r="BH254" s="100">
        <v>5</v>
      </c>
      <c r="BI254" s="100">
        <v>95</v>
      </c>
      <c r="BJ254" s="204">
        <f t="shared" si="55"/>
        <v>0.95</v>
      </c>
      <c r="BK254" s="91" t="s">
        <v>1868</v>
      </c>
      <c r="BL254" s="111"/>
      <c r="BM254" s="126" t="s">
        <v>1877</v>
      </c>
      <c r="BN254" s="126" t="s">
        <v>190</v>
      </c>
      <c r="BO254" s="224" t="s">
        <v>399</v>
      </c>
      <c r="BP254" s="126" t="s">
        <v>617</v>
      </c>
      <c r="BQ254" s="126" t="s">
        <v>1870</v>
      </c>
      <c r="BR254" s="125"/>
      <c r="BS254" s="100"/>
      <c r="BT254" s="100"/>
      <c r="BU254" s="100"/>
      <c r="BV254" s="100"/>
      <c r="BW254" s="100"/>
      <c r="BX254" s="100"/>
      <c r="BY254" s="100"/>
      <c r="BZ254" s="100"/>
      <c r="CA254" s="78"/>
      <c r="CB254" s="276"/>
    </row>
    <row r="255" s="72" customFormat="1" ht="62.1" hidden="1" customHeight="1" spans="1:80">
      <c r="A255" s="100">
        <f t="shared" si="54"/>
        <v>227</v>
      </c>
      <c r="B255" s="110" t="s">
        <v>1878</v>
      </c>
      <c r="C255" s="103"/>
      <c r="D255" s="103"/>
      <c r="E255" s="103"/>
      <c r="F255" s="103"/>
      <c r="G255" s="90" t="s">
        <v>1678</v>
      </c>
      <c r="H255" s="90" t="s">
        <v>1679</v>
      </c>
      <c r="I255" s="90" t="s">
        <v>584</v>
      </c>
      <c r="J255" s="126" t="s">
        <v>190</v>
      </c>
      <c r="K255" s="110" t="s">
        <v>1879</v>
      </c>
      <c r="L255" s="126" t="s">
        <v>1876</v>
      </c>
      <c r="M255" s="126">
        <v>300</v>
      </c>
      <c r="N255" s="100"/>
      <c r="O255" s="100"/>
      <c r="P255" s="126">
        <v>300</v>
      </c>
      <c r="Q255" s="100"/>
      <c r="R255" s="100"/>
      <c r="S255" s="240"/>
      <c r="T255" s="100"/>
      <c r="U255" s="126">
        <v>300</v>
      </c>
      <c r="V255" s="126" t="s">
        <v>431</v>
      </c>
      <c r="W255" s="126" t="s">
        <v>1866</v>
      </c>
      <c r="X255" s="126" t="s">
        <v>1867</v>
      </c>
      <c r="Y255" s="126" t="s">
        <v>121</v>
      </c>
      <c r="Z255" s="158">
        <v>6</v>
      </c>
      <c r="AA255" s="158">
        <v>11</v>
      </c>
      <c r="AB255" s="158">
        <v>550</v>
      </c>
      <c r="AC255" s="158">
        <v>550</v>
      </c>
      <c r="AD255" s="247"/>
      <c r="AE255" s="247"/>
      <c r="AF255" s="248"/>
      <c r="AG255" s="248"/>
      <c r="AH255" s="248"/>
      <c r="AI255" s="248"/>
      <c r="AJ255" s="248"/>
      <c r="AK255" s="248"/>
      <c r="AL255" s="158"/>
      <c r="AM255" s="158">
        <v>0</v>
      </c>
      <c r="AN255" s="158">
        <v>50</v>
      </c>
      <c r="AO255" s="158"/>
      <c r="AP255" s="158"/>
      <c r="AQ255" s="158"/>
      <c r="AR255" s="158"/>
      <c r="AS255" s="158">
        <v>50</v>
      </c>
      <c r="AT255" s="158">
        <v>25</v>
      </c>
      <c r="AU255" s="158">
        <v>75</v>
      </c>
      <c r="AV255" s="158">
        <v>25</v>
      </c>
      <c r="AW255" s="158">
        <v>100</v>
      </c>
      <c r="AX255" s="158">
        <v>25</v>
      </c>
      <c r="AY255" s="158">
        <v>125</v>
      </c>
      <c r="AZ255" s="158">
        <v>25</v>
      </c>
      <c r="BA255" s="158">
        <v>150</v>
      </c>
      <c r="BB255" s="158">
        <v>25</v>
      </c>
      <c r="BC255" s="158">
        <v>175</v>
      </c>
      <c r="BD255" s="158">
        <v>25</v>
      </c>
      <c r="BE255" s="158">
        <v>200</v>
      </c>
      <c r="BF255" s="158">
        <v>25</v>
      </c>
      <c r="BG255" s="100">
        <v>225</v>
      </c>
      <c r="BH255" s="100">
        <v>25</v>
      </c>
      <c r="BI255" s="100">
        <v>250</v>
      </c>
      <c r="BJ255" s="204">
        <f t="shared" si="55"/>
        <v>0.833333333333333</v>
      </c>
      <c r="BK255" s="91" t="s">
        <v>1868</v>
      </c>
      <c r="BL255" s="111"/>
      <c r="BM255" s="126" t="s">
        <v>1880</v>
      </c>
      <c r="BN255" s="126" t="s">
        <v>190</v>
      </c>
      <c r="BO255" s="224" t="s">
        <v>399</v>
      </c>
      <c r="BP255" s="126" t="s">
        <v>617</v>
      </c>
      <c r="BQ255" s="126" t="s">
        <v>1870</v>
      </c>
      <c r="BR255" s="125"/>
      <c r="BS255" s="100"/>
      <c r="BT255" s="100"/>
      <c r="BU255" s="100"/>
      <c r="BV255" s="100"/>
      <c r="BW255" s="100"/>
      <c r="BX255" s="100"/>
      <c r="BY255" s="100"/>
      <c r="BZ255" s="100"/>
      <c r="CA255" s="78"/>
      <c r="CB255" s="276"/>
    </row>
    <row r="256" s="72" customFormat="1" ht="70" hidden="1" customHeight="1" spans="1:80">
      <c r="A256" s="100">
        <f t="shared" si="54"/>
        <v>228</v>
      </c>
      <c r="B256" s="110" t="s">
        <v>1881</v>
      </c>
      <c r="C256" s="103"/>
      <c r="D256" s="103"/>
      <c r="E256" s="103"/>
      <c r="F256" s="103"/>
      <c r="G256" s="90" t="s">
        <v>1678</v>
      </c>
      <c r="H256" s="90" t="s">
        <v>1679</v>
      </c>
      <c r="I256" s="90" t="s">
        <v>584</v>
      </c>
      <c r="J256" s="126" t="s">
        <v>839</v>
      </c>
      <c r="K256" s="91" t="s">
        <v>1882</v>
      </c>
      <c r="L256" s="90" t="s">
        <v>508</v>
      </c>
      <c r="M256" s="90">
        <v>200</v>
      </c>
      <c r="N256" s="100"/>
      <c r="O256" s="100"/>
      <c r="P256" s="126"/>
      <c r="Q256" s="100"/>
      <c r="R256" s="100"/>
      <c r="S256" s="240"/>
      <c r="T256" s="100"/>
      <c r="U256" s="90">
        <v>200</v>
      </c>
      <c r="V256" s="90" t="s">
        <v>396</v>
      </c>
      <c r="W256" s="90" t="s">
        <v>841</v>
      </c>
      <c r="X256" s="242" t="s">
        <v>842</v>
      </c>
      <c r="Y256" s="242" t="s">
        <v>843</v>
      </c>
      <c r="Z256" s="185">
        <v>3</v>
      </c>
      <c r="AA256" s="185">
        <v>12</v>
      </c>
      <c r="AB256" s="185"/>
      <c r="AC256" s="185"/>
      <c r="AD256" s="247"/>
      <c r="AE256" s="247"/>
      <c r="AF256" s="248"/>
      <c r="AG256" s="248"/>
      <c r="AH256" s="248"/>
      <c r="AI256" s="248"/>
      <c r="AJ256" s="248"/>
      <c r="AK256" s="248"/>
      <c r="AL256" s="158"/>
      <c r="AM256" s="158">
        <v>30</v>
      </c>
      <c r="AN256" s="158">
        <v>30</v>
      </c>
      <c r="AO256" s="158"/>
      <c r="AP256" s="158"/>
      <c r="AQ256" s="158"/>
      <c r="AR256" s="158"/>
      <c r="AS256" s="158">
        <v>60</v>
      </c>
      <c r="AT256" s="158">
        <v>20</v>
      </c>
      <c r="AU256" s="158">
        <v>80</v>
      </c>
      <c r="AV256" s="158">
        <v>0</v>
      </c>
      <c r="AW256" s="158">
        <v>80</v>
      </c>
      <c r="AX256" s="158">
        <v>15</v>
      </c>
      <c r="AY256" s="158">
        <v>95</v>
      </c>
      <c r="AZ256" s="158">
        <v>10</v>
      </c>
      <c r="BA256" s="158">
        <v>105</v>
      </c>
      <c r="BB256" s="158">
        <v>10</v>
      </c>
      <c r="BC256" s="158">
        <v>115</v>
      </c>
      <c r="BD256" s="158">
        <v>0</v>
      </c>
      <c r="BE256" s="158">
        <v>115</v>
      </c>
      <c r="BF256" s="158">
        <v>35</v>
      </c>
      <c r="BG256" s="100">
        <v>150</v>
      </c>
      <c r="BH256" s="100">
        <v>20</v>
      </c>
      <c r="BI256" s="100">
        <v>170</v>
      </c>
      <c r="BJ256" s="204">
        <f t="shared" si="55"/>
        <v>0.85</v>
      </c>
      <c r="BK256" s="91" t="s">
        <v>1883</v>
      </c>
      <c r="BL256" s="111"/>
      <c r="BM256" s="90" t="s">
        <v>1884</v>
      </c>
      <c r="BN256" s="126" t="s">
        <v>839</v>
      </c>
      <c r="BO256" s="90" t="s">
        <v>846</v>
      </c>
      <c r="BP256" s="90" t="s">
        <v>847</v>
      </c>
      <c r="BQ256" s="90" t="s">
        <v>1885</v>
      </c>
      <c r="BR256" s="125"/>
      <c r="BS256" s="100"/>
      <c r="BT256" s="100"/>
      <c r="BU256" s="100"/>
      <c r="BV256" s="100"/>
      <c r="BW256" s="100"/>
      <c r="BX256" s="100"/>
      <c r="BY256" s="100"/>
      <c r="BZ256" s="100"/>
      <c r="CA256" s="78"/>
      <c r="CB256" s="276"/>
    </row>
    <row r="257" s="72" customFormat="1" ht="67" hidden="1" customHeight="1" spans="1:80">
      <c r="A257" s="100">
        <f t="shared" si="54"/>
        <v>229</v>
      </c>
      <c r="B257" s="110" t="s">
        <v>1886</v>
      </c>
      <c r="C257" s="103"/>
      <c r="D257" s="103"/>
      <c r="E257" s="103"/>
      <c r="F257" s="103"/>
      <c r="G257" s="90" t="s">
        <v>1678</v>
      </c>
      <c r="H257" s="90" t="s">
        <v>1679</v>
      </c>
      <c r="I257" s="90" t="s">
        <v>584</v>
      </c>
      <c r="J257" s="126" t="s">
        <v>839</v>
      </c>
      <c r="K257" s="91" t="s">
        <v>1887</v>
      </c>
      <c r="L257" s="90" t="s">
        <v>508</v>
      </c>
      <c r="M257" s="90">
        <v>500</v>
      </c>
      <c r="N257" s="100"/>
      <c r="O257" s="100"/>
      <c r="P257" s="126"/>
      <c r="Q257" s="100"/>
      <c r="R257" s="100"/>
      <c r="S257" s="240"/>
      <c r="T257" s="100"/>
      <c r="U257" s="90">
        <v>500</v>
      </c>
      <c r="V257" s="90" t="s">
        <v>396</v>
      </c>
      <c r="W257" s="90" t="s">
        <v>841</v>
      </c>
      <c r="X257" s="242" t="s">
        <v>842</v>
      </c>
      <c r="Y257" s="242" t="s">
        <v>843</v>
      </c>
      <c r="Z257" s="185">
        <v>3</v>
      </c>
      <c r="AA257" s="185">
        <v>12</v>
      </c>
      <c r="AB257" s="185"/>
      <c r="AC257" s="185"/>
      <c r="AD257" s="247"/>
      <c r="AE257" s="247"/>
      <c r="AF257" s="248"/>
      <c r="AG257" s="248"/>
      <c r="AH257" s="248"/>
      <c r="AI257" s="248"/>
      <c r="AJ257" s="248"/>
      <c r="AK257" s="248"/>
      <c r="AL257" s="158"/>
      <c r="AM257" s="158">
        <v>20</v>
      </c>
      <c r="AN257" s="158">
        <v>50</v>
      </c>
      <c r="AO257" s="158"/>
      <c r="AP257" s="158"/>
      <c r="AQ257" s="158"/>
      <c r="AR257" s="158"/>
      <c r="AS257" s="158">
        <v>70</v>
      </c>
      <c r="AT257" s="158">
        <v>100</v>
      </c>
      <c r="AU257" s="158">
        <v>170</v>
      </c>
      <c r="AV257" s="158">
        <v>5</v>
      </c>
      <c r="AW257" s="158">
        <v>175</v>
      </c>
      <c r="AX257" s="158">
        <v>60</v>
      </c>
      <c r="AY257" s="158">
        <v>235</v>
      </c>
      <c r="AZ257" s="158">
        <v>60</v>
      </c>
      <c r="BA257" s="158">
        <v>295</v>
      </c>
      <c r="BB257" s="158">
        <v>60</v>
      </c>
      <c r="BC257" s="158">
        <v>355</v>
      </c>
      <c r="BD257" s="158">
        <v>0</v>
      </c>
      <c r="BE257" s="158">
        <v>355</v>
      </c>
      <c r="BF257" s="158">
        <v>100</v>
      </c>
      <c r="BG257" s="100">
        <v>455</v>
      </c>
      <c r="BH257" s="100">
        <v>30</v>
      </c>
      <c r="BI257" s="100">
        <v>485</v>
      </c>
      <c r="BJ257" s="204">
        <f t="shared" si="55"/>
        <v>0.97</v>
      </c>
      <c r="BK257" s="91" t="s">
        <v>1888</v>
      </c>
      <c r="BL257" s="111"/>
      <c r="BM257" s="126" t="s">
        <v>1889</v>
      </c>
      <c r="BN257" s="126" t="s">
        <v>839</v>
      </c>
      <c r="BO257" s="90" t="s">
        <v>846</v>
      </c>
      <c r="BP257" s="90" t="s">
        <v>847</v>
      </c>
      <c r="BQ257" s="90" t="s">
        <v>1885</v>
      </c>
      <c r="BR257" s="125"/>
      <c r="BS257" s="100"/>
      <c r="BT257" s="100"/>
      <c r="BU257" s="100"/>
      <c r="BV257" s="100"/>
      <c r="BW257" s="100"/>
      <c r="BX257" s="100"/>
      <c r="BY257" s="100"/>
      <c r="BZ257" s="100"/>
      <c r="CA257" s="78"/>
      <c r="CB257" s="276"/>
    </row>
    <row r="258" s="72" customFormat="1" ht="74" hidden="1" customHeight="1" spans="1:80">
      <c r="A258" s="100">
        <f t="shared" ref="A258:A267" si="56">ROW()-28</f>
        <v>230</v>
      </c>
      <c r="B258" s="110" t="s">
        <v>1890</v>
      </c>
      <c r="C258" s="103"/>
      <c r="D258" s="103"/>
      <c r="E258" s="103"/>
      <c r="F258" s="103"/>
      <c r="G258" s="90" t="s">
        <v>1678</v>
      </c>
      <c r="H258" s="90" t="s">
        <v>1679</v>
      </c>
      <c r="I258" s="90" t="s">
        <v>584</v>
      </c>
      <c r="J258" s="126" t="s">
        <v>839</v>
      </c>
      <c r="K258" s="91" t="s">
        <v>1891</v>
      </c>
      <c r="L258" s="90" t="s">
        <v>508</v>
      </c>
      <c r="M258" s="90">
        <v>500</v>
      </c>
      <c r="N258" s="100"/>
      <c r="O258" s="100"/>
      <c r="P258" s="126"/>
      <c r="Q258" s="100"/>
      <c r="R258" s="100"/>
      <c r="S258" s="240"/>
      <c r="T258" s="100"/>
      <c r="U258" s="90">
        <v>500</v>
      </c>
      <c r="V258" s="90" t="s">
        <v>396</v>
      </c>
      <c r="W258" s="90" t="s">
        <v>841</v>
      </c>
      <c r="X258" s="242" t="s">
        <v>842</v>
      </c>
      <c r="Y258" s="242" t="s">
        <v>843</v>
      </c>
      <c r="Z258" s="185">
        <v>3</v>
      </c>
      <c r="AA258" s="185">
        <v>12</v>
      </c>
      <c r="AB258" s="185"/>
      <c r="AC258" s="185"/>
      <c r="AD258" s="247"/>
      <c r="AE258" s="247"/>
      <c r="AF258" s="248"/>
      <c r="AG258" s="248"/>
      <c r="AH258" s="248"/>
      <c r="AI258" s="248"/>
      <c r="AJ258" s="248"/>
      <c r="AK258" s="248"/>
      <c r="AL258" s="158"/>
      <c r="AM258" s="158">
        <v>50</v>
      </c>
      <c r="AN258" s="158">
        <v>50</v>
      </c>
      <c r="AO258" s="158"/>
      <c r="AP258" s="158"/>
      <c r="AQ258" s="158"/>
      <c r="AR258" s="158"/>
      <c r="AS258" s="158">
        <v>100</v>
      </c>
      <c r="AT258" s="158">
        <v>80</v>
      </c>
      <c r="AU258" s="158">
        <v>180</v>
      </c>
      <c r="AV258" s="158">
        <v>50</v>
      </c>
      <c r="AW258" s="158">
        <v>230</v>
      </c>
      <c r="AX258" s="158">
        <v>30</v>
      </c>
      <c r="AY258" s="158">
        <v>260</v>
      </c>
      <c r="AZ258" s="158">
        <v>30</v>
      </c>
      <c r="BA258" s="158">
        <v>290</v>
      </c>
      <c r="BB258" s="158">
        <v>30</v>
      </c>
      <c r="BC258" s="158">
        <v>320</v>
      </c>
      <c r="BD258" s="158">
        <v>0</v>
      </c>
      <c r="BE258" s="158">
        <v>320</v>
      </c>
      <c r="BF258" s="158">
        <v>70</v>
      </c>
      <c r="BG258" s="100">
        <v>390</v>
      </c>
      <c r="BH258" s="100">
        <v>40</v>
      </c>
      <c r="BI258" s="100">
        <v>430</v>
      </c>
      <c r="BJ258" s="204">
        <f t="shared" si="55"/>
        <v>0.86</v>
      </c>
      <c r="BK258" s="91" t="s">
        <v>1892</v>
      </c>
      <c r="BL258" s="111"/>
      <c r="BM258" s="90" t="s">
        <v>1893</v>
      </c>
      <c r="BN258" s="126" t="s">
        <v>839</v>
      </c>
      <c r="BO258" s="90" t="s">
        <v>846</v>
      </c>
      <c r="BP258" s="90" t="s">
        <v>847</v>
      </c>
      <c r="BQ258" s="90" t="s">
        <v>1885</v>
      </c>
      <c r="BR258" s="125"/>
      <c r="BS258" s="100"/>
      <c r="BT258" s="100"/>
      <c r="BU258" s="100"/>
      <c r="BV258" s="100"/>
      <c r="BW258" s="100"/>
      <c r="BX258" s="100"/>
      <c r="BY258" s="100"/>
      <c r="BZ258" s="100"/>
      <c r="CA258" s="78"/>
      <c r="CB258" s="276"/>
    </row>
    <row r="259" s="70" customFormat="1" ht="63" hidden="1" customHeight="1" spans="1:80">
      <c r="A259" s="100">
        <f t="shared" si="56"/>
        <v>231</v>
      </c>
      <c r="B259" s="108" t="s">
        <v>1894</v>
      </c>
      <c r="C259" s="120"/>
      <c r="D259" s="120"/>
      <c r="E259" s="120"/>
      <c r="F259" s="120"/>
      <c r="G259" s="90" t="s">
        <v>1678</v>
      </c>
      <c r="H259" s="90" t="s">
        <v>1679</v>
      </c>
      <c r="I259" s="90" t="s">
        <v>584</v>
      </c>
      <c r="J259" s="125" t="s">
        <v>176</v>
      </c>
      <c r="K259" s="325" t="s">
        <v>1895</v>
      </c>
      <c r="L259" s="125" t="s">
        <v>628</v>
      </c>
      <c r="M259" s="125">
        <v>3000</v>
      </c>
      <c r="N259" s="121"/>
      <c r="O259" s="121"/>
      <c r="P259" s="121"/>
      <c r="Q259" s="121"/>
      <c r="R259" s="121"/>
      <c r="S259" s="121"/>
      <c r="T259" s="121"/>
      <c r="U259" s="90">
        <v>2000</v>
      </c>
      <c r="V259" s="90" t="s">
        <v>1896</v>
      </c>
      <c r="W259" s="90" t="s">
        <v>658</v>
      </c>
      <c r="X259" s="90" t="s">
        <v>1897</v>
      </c>
      <c r="Y259" s="90" t="s">
        <v>1898</v>
      </c>
      <c r="Z259" s="158">
        <v>7</v>
      </c>
      <c r="AA259" s="158"/>
      <c r="AB259" s="158"/>
      <c r="AC259" s="158"/>
      <c r="AD259" s="158"/>
      <c r="AE259" s="158"/>
      <c r="AF259" s="155"/>
      <c r="AG259" s="155"/>
      <c r="AH259" s="158"/>
      <c r="AI259" s="158"/>
      <c r="AJ259" s="158"/>
      <c r="AK259" s="158"/>
      <c r="AL259" s="158"/>
      <c r="AM259" s="158">
        <v>167</v>
      </c>
      <c r="AN259" s="158">
        <v>167</v>
      </c>
      <c r="AO259" s="158"/>
      <c r="AP259" s="158"/>
      <c r="AQ259" s="158"/>
      <c r="AR259" s="158"/>
      <c r="AS259" s="158">
        <v>334</v>
      </c>
      <c r="AT259" s="158">
        <v>167</v>
      </c>
      <c r="AU259" s="158">
        <v>501</v>
      </c>
      <c r="AV259" s="100">
        <v>167</v>
      </c>
      <c r="AW259" s="158">
        <v>668</v>
      </c>
      <c r="AX259" s="158">
        <v>166</v>
      </c>
      <c r="AY259" s="158">
        <v>834</v>
      </c>
      <c r="AZ259" s="158">
        <v>0</v>
      </c>
      <c r="BA259" s="100">
        <f>AY259+AZ259</f>
        <v>834</v>
      </c>
      <c r="BB259" s="100">
        <f>BC259-BA259</f>
        <v>332</v>
      </c>
      <c r="BC259" s="100">
        <v>1166</v>
      </c>
      <c r="BD259" s="100">
        <v>166</v>
      </c>
      <c r="BE259" s="100">
        <f>BC259+BD259</f>
        <v>1332</v>
      </c>
      <c r="BF259" s="100">
        <v>166</v>
      </c>
      <c r="BG259" s="100">
        <v>1498</v>
      </c>
      <c r="BH259" s="100">
        <v>156</v>
      </c>
      <c r="BI259" s="100">
        <v>1654</v>
      </c>
      <c r="BJ259" s="204">
        <f t="shared" ref="BJ259:BJ265" si="57">BI259/U259</f>
        <v>0.827</v>
      </c>
      <c r="BK259" s="111" t="s">
        <v>1899</v>
      </c>
      <c r="BL259" s="111"/>
      <c r="BM259" s="108" t="s">
        <v>1894</v>
      </c>
      <c r="BN259" s="90" t="s">
        <v>176</v>
      </c>
      <c r="BO259" s="100" t="s">
        <v>186</v>
      </c>
      <c r="BP259" s="100" t="s">
        <v>187</v>
      </c>
      <c r="BQ259" s="100" t="s">
        <v>1693</v>
      </c>
      <c r="BR259" s="100"/>
      <c r="BS259" s="100"/>
      <c r="BT259" s="100"/>
      <c r="BU259" s="100"/>
      <c r="BV259" s="100"/>
      <c r="BW259" s="100"/>
      <c r="BX259" s="100"/>
      <c r="BY259" s="100"/>
      <c r="BZ259" s="100"/>
      <c r="CA259" s="100"/>
      <c r="CB259" s="100"/>
    </row>
    <row r="260" s="72" customFormat="1" ht="70.15" hidden="1" customHeight="1" spans="1:80">
      <c r="A260" s="100">
        <f t="shared" si="56"/>
        <v>232</v>
      </c>
      <c r="B260" s="108" t="s">
        <v>1900</v>
      </c>
      <c r="C260" s="102"/>
      <c r="D260" s="102"/>
      <c r="E260" s="102"/>
      <c r="F260" s="102"/>
      <c r="G260" s="90" t="s">
        <v>1678</v>
      </c>
      <c r="H260" s="90" t="s">
        <v>1679</v>
      </c>
      <c r="I260" s="90" t="s">
        <v>584</v>
      </c>
      <c r="J260" s="125" t="s">
        <v>176</v>
      </c>
      <c r="K260" s="325" t="s">
        <v>1901</v>
      </c>
      <c r="L260" s="125" t="s">
        <v>628</v>
      </c>
      <c r="M260" s="125">
        <v>5000</v>
      </c>
      <c r="N260" s="100"/>
      <c r="O260" s="100"/>
      <c r="P260" s="100"/>
      <c r="Q260" s="100"/>
      <c r="R260" s="100"/>
      <c r="S260" s="100"/>
      <c r="T260" s="100"/>
      <c r="U260" s="100">
        <v>3000</v>
      </c>
      <c r="V260" s="100" t="s">
        <v>658</v>
      </c>
      <c r="W260" s="90" t="s">
        <v>1811</v>
      </c>
      <c r="X260" s="90" t="s">
        <v>1902</v>
      </c>
      <c r="Y260" s="90" t="s">
        <v>1813</v>
      </c>
      <c r="Z260" s="153">
        <v>1</v>
      </c>
      <c r="AA260" s="153"/>
      <c r="AB260" s="158"/>
      <c r="AC260" s="158"/>
      <c r="AD260" s="158"/>
      <c r="AE260" s="158"/>
      <c r="AF260" s="155"/>
      <c r="AG260" s="155"/>
      <c r="AH260" s="158"/>
      <c r="AI260" s="158"/>
      <c r="AJ260" s="158"/>
      <c r="AK260" s="158"/>
      <c r="AL260" s="158"/>
      <c r="AM260" s="158">
        <v>250</v>
      </c>
      <c r="AN260" s="158">
        <v>250</v>
      </c>
      <c r="AO260" s="158"/>
      <c r="AP260" s="158"/>
      <c r="AQ260" s="158"/>
      <c r="AR260" s="158"/>
      <c r="AS260" s="158">
        <v>500</v>
      </c>
      <c r="AT260" s="158">
        <v>250</v>
      </c>
      <c r="AU260" s="158">
        <v>750</v>
      </c>
      <c r="AV260" s="100">
        <v>250</v>
      </c>
      <c r="AW260" s="158">
        <v>1000</v>
      </c>
      <c r="AX260" s="158">
        <v>250</v>
      </c>
      <c r="AY260" s="158">
        <v>1250</v>
      </c>
      <c r="AZ260" s="158">
        <v>0</v>
      </c>
      <c r="BA260" s="100">
        <f>AY260+AZ260</f>
        <v>1250</v>
      </c>
      <c r="BB260" s="100">
        <f>BC260-BA260</f>
        <v>500</v>
      </c>
      <c r="BC260" s="100">
        <v>1750</v>
      </c>
      <c r="BD260" s="100">
        <v>250</v>
      </c>
      <c r="BE260" s="100">
        <f>BC260+BD260</f>
        <v>2000</v>
      </c>
      <c r="BF260" s="100">
        <v>250</v>
      </c>
      <c r="BG260" s="100">
        <v>2250</v>
      </c>
      <c r="BH260" s="100">
        <v>250</v>
      </c>
      <c r="BI260" s="100">
        <f>BG260+BH260</f>
        <v>2500</v>
      </c>
      <c r="BJ260" s="204">
        <f t="shared" si="57"/>
        <v>0.833333333333333</v>
      </c>
      <c r="BK260" s="111" t="s">
        <v>1899</v>
      </c>
      <c r="BL260" s="111"/>
      <c r="BM260" s="90" t="s">
        <v>1900</v>
      </c>
      <c r="BN260" s="90" t="s">
        <v>176</v>
      </c>
      <c r="BO260" s="100" t="s">
        <v>186</v>
      </c>
      <c r="BP260" s="100" t="s">
        <v>187</v>
      </c>
      <c r="BQ260" s="100" t="s">
        <v>1693</v>
      </c>
      <c r="BR260" s="90"/>
      <c r="BS260" s="100"/>
      <c r="BT260" s="100"/>
      <c r="BU260" s="100"/>
      <c r="BV260" s="100"/>
      <c r="BW260" s="100"/>
      <c r="BX260" s="100"/>
      <c r="BY260" s="100"/>
      <c r="BZ260" s="90"/>
      <c r="CA260" s="100"/>
      <c r="CB260" s="90"/>
    </row>
    <row r="261" s="72" customFormat="1" ht="66" hidden="1" customHeight="1" spans="1:80">
      <c r="A261" s="100">
        <f t="shared" si="56"/>
        <v>233</v>
      </c>
      <c r="B261" s="91" t="s">
        <v>1903</v>
      </c>
      <c r="C261" s="111"/>
      <c r="D261" s="111"/>
      <c r="E261" s="111"/>
      <c r="F261" s="111"/>
      <c r="G261" s="90" t="s">
        <v>1678</v>
      </c>
      <c r="H261" s="90" t="s">
        <v>1679</v>
      </c>
      <c r="I261" s="90" t="s">
        <v>584</v>
      </c>
      <c r="J261" s="100" t="s">
        <v>638</v>
      </c>
      <c r="K261" s="233" t="s">
        <v>1904</v>
      </c>
      <c r="L261" s="90" t="s">
        <v>640</v>
      </c>
      <c r="M261" s="100">
        <v>1000</v>
      </c>
      <c r="N261" s="100"/>
      <c r="O261" s="100"/>
      <c r="P261" s="100"/>
      <c r="Q261" s="100"/>
      <c r="R261" s="100"/>
      <c r="S261" s="100"/>
      <c r="T261" s="100"/>
      <c r="U261" s="100">
        <v>1000</v>
      </c>
      <c r="V261" s="90" t="s">
        <v>431</v>
      </c>
      <c r="W261" s="90" t="s">
        <v>641</v>
      </c>
      <c r="X261" s="90" t="s">
        <v>642</v>
      </c>
      <c r="Y261" s="90" t="s">
        <v>643</v>
      </c>
      <c r="Z261" s="158">
        <v>4</v>
      </c>
      <c r="AA261" s="158">
        <v>12</v>
      </c>
      <c r="AB261" s="169"/>
      <c r="AC261" s="169"/>
      <c r="AD261" s="169"/>
      <c r="AE261" s="169"/>
      <c r="AF261" s="170"/>
      <c r="AG261" s="170"/>
      <c r="AH261" s="170"/>
      <c r="AI261" s="170"/>
      <c r="AJ261" s="170"/>
      <c r="AK261" s="170"/>
      <c r="AL261" s="169"/>
      <c r="AM261" s="158">
        <v>0</v>
      </c>
      <c r="AN261" s="158">
        <v>0</v>
      </c>
      <c r="AO261" s="158"/>
      <c r="AP261" s="158"/>
      <c r="AQ261" s="158"/>
      <c r="AR261" s="158"/>
      <c r="AS261" s="158">
        <v>0</v>
      </c>
      <c r="AT261" s="158">
        <v>30</v>
      </c>
      <c r="AU261" s="158">
        <v>30</v>
      </c>
      <c r="AV261" s="158">
        <v>90</v>
      </c>
      <c r="AW261" s="158">
        <v>120</v>
      </c>
      <c r="AX261" s="158">
        <v>125</v>
      </c>
      <c r="AY261" s="158">
        <v>245</v>
      </c>
      <c r="AZ261" s="158">
        <v>130</v>
      </c>
      <c r="BA261" s="158">
        <v>275</v>
      </c>
      <c r="BB261" s="158">
        <f>BC261-BA261</f>
        <v>220</v>
      </c>
      <c r="BC261" s="158">
        <v>495</v>
      </c>
      <c r="BD261" s="158">
        <v>120</v>
      </c>
      <c r="BE261" s="158">
        <v>615</v>
      </c>
      <c r="BF261" s="158">
        <v>120</v>
      </c>
      <c r="BG261" s="100">
        <v>735</v>
      </c>
      <c r="BH261" s="100">
        <v>125</v>
      </c>
      <c r="BI261" s="100">
        <v>860</v>
      </c>
      <c r="BJ261" s="204">
        <f t="shared" si="57"/>
        <v>0.86</v>
      </c>
      <c r="BK261" s="268" t="s">
        <v>1905</v>
      </c>
      <c r="BL261" s="120"/>
      <c r="BM261" s="233" t="s">
        <v>1906</v>
      </c>
      <c r="BN261" s="100" t="s">
        <v>638</v>
      </c>
      <c r="BO261" s="90" t="s">
        <v>186</v>
      </c>
      <c r="BP261" s="100" t="s">
        <v>646</v>
      </c>
      <c r="BQ261" s="100" t="s">
        <v>647</v>
      </c>
      <c r="BR261" s="121"/>
      <c r="BS261" s="121"/>
      <c r="BT261" s="121"/>
      <c r="BU261" s="121"/>
      <c r="BV261" s="121"/>
      <c r="BW261" s="121"/>
      <c r="BX261" s="121"/>
      <c r="BY261" s="121"/>
      <c r="BZ261" s="121"/>
      <c r="CA261" s="100"/>
      <c r="CB261" s="90"/>
    </row>
    <row r="262" s="72" customFormat="1" ht="72" hidden="1" customHeight="1" spans="1:80">
      <c r="A262" s="100">
        <f t="shared" si="56"/>
        <v>234</v>
      </c>
      <c r="B262" s="91" t="s">
        <v>1907</v>
      </c>
      <c r="C262" s="111"/>
      <c r="D262" s="111"/>
      <c r="E262" s="111"/>
      <c r="F262" s="111"/>
      <c r="G262" s="90" t="s">
        <v>1678</v>
      </c>
      <c r="H262" s="90" t="s">
        <v>1679</v>
      </c>
      <c r="I262" s="90" t="s">
        <v>584</v>
      </c>
      <c r="J262" s="100" t="s">
        <v>638</v>
      </c>
      <c r="K262" s="91" t="s">
        <v>1908</v>
      </c>
      <c r="L262" s="90" t="s">
        <v>640</v>
      </c>
      <c r="M262" s="100">
        <v>500</v>
      </c>
      <c r="N262" s="100"/>
      <c r="O262" s="100"/>
      <c r="P262" s="100"/>
      <c r="Q262" s="100"/>
      <c r="R262" s="100"/>
      <c r="S262" s="100"/>
      <c r="T262" s="100"/>
      <c r="U262" s="100">
        <v>500</v>
      </c>
      <c r="V262" s="90" t="s">
        <v>431</v>
      </c>
      <c r="W262" s="90" t="s">
        <v>641</v>
      </c>
      <c r="X262" s="90" t="s">
        <v>642</v>
      </c>
      <c r="Y262" s="90" t="s">
        <v>643</v>
      </c>
      <c r="Z262" s="158">
        <v>4</v>
      </c>
      <c r="AA262" s="158">
        <v>12</v>
      </c>
      <c r="AB262" s="169"/>
      <c r="AC262" s="169"/>
      <c r="AD262" s="169"/>
      <c r="AE262" s="169"/>
      <c r="AF262" s="170"/>
      <c r="AG262" s="170"/>
      <c r="AH262" s="170"/>
      <c r="AI262" s="170"/>
      <c r="AJ262" s="170"/>
      <c r="AK262" s="170"/>
      <c r="AL262" s="169"/>
      <c r="AM262" s="158">
        <v>0</v>
      </c>
      <c r="AN262" s="158">
        <v>0</v>
      </c>
      <c r="AO262" s="158"/>
      <c r="AP262" s="158"/>
      <c r="AQ262" s="158"/>
      <c r="AR262" s="158"/>
      <c r="AS262" s="158">
        <v>0</v>
      </c>
      <c r="AT262" s="158">
        <v>0</v>
      </c>
      <c r="AU262" s="158">
        <v>0</v>
      </c>
      <c r="AV262" s="158">
        <v>60</v>
      </c>
      <c r="AW262" s="158">
        <v>60</v>
      </c>
      <c r="AX262" s="158">
        <v>64</v>
      </c>
      <c r="AY262" s="158">
        <v>124</v>
      </c>
      <c r="AZ262" s="158">
        <v>65</v>
      </c>
      <c r="BA262" s="158">
        <v>189</v>
      </c>
      <c r="BB262" s="158">
        <v>68</v>
      </c>
      <c r="BC262" s="158">
        <v>257</v>
      </c>
      <c r="BD262" s="158">
        <v>65</v>
      </c>
      <c r="BE262" s="158">
        <v>322</v>
      </c>
      <c r="BF262" s="158">
        <v>65</v>
      </c>
      <c r="BG262" s="100">
        <v>387</v>
      </c>
      <c r="BH262" s="100">
        <v>65</v>
      </c>
      <c r="BI262" s="100">
        <v>452</v>
      </c>
      <c r="BJ262" s="204">
        <f t="shared" si="57"/>
        <v>0.904</v>
      </c>
      <c r="BK262" s="268" t="s">
        <v>1909</v>
      </c>
      <c r="BL262" s="120"/>
      <c r="BM262" s="233" t="s">
        <v>1910</v>
      </c>
      <c r="BN262" s="100" t="s">
        <v>638</v>
      </c>
      <c r="BO262" s="90" t="s">
        <v>186</v>
      </c>
      <c r="BP262" s="100" t="s">
        <v>646</v>
      </c>
      <c r="BQ262" s="100" t="s">
        <v>647</v>
      </c>
      <c r="BR262" s="121"/>
      <c r="BS262" s="121"/>
      <c r="BT262" s="121"/>
      <c r="BU262" s="121"/>
      <c r="BV262" s="121"/>
      <c r="BW262" s="121"/>
      <c r="BX262" s="121"/>
      <c r="BY262" s="121"/>
      <c r="BZ262" s="121"/>
      <c r="CA262" s="100"/>
      <c r="CB262" s="90"/>
    </row>
    <row r="263" s="74" customFormat="1" ht="82" hidden="1" customHeight="1" spans="1:78">
      <c r="A263" s="100">
        <f t="shared" si="56"/>
        <v>235</v>
      </c>
      <c r="B263" s="91" t="s">
        <v>1911</v>
      </c>
      <c r="C263" s="102"/>
      <c r="D263" s="102"/>
      <c r="E263" s="102"/>
      <c r="F263" s="102"/>
      <c r="G263" s="90" t="s">
        <v>1678</v>
      </c>
      <c r="H263" s="90" t="s">
        <v>1679</v>
      </c>
      <c r="I263" s="90" t="s">
        <v>584</v>
      </c>
      <c r="J263" s="100" t="s">
        <v>638</v>
      </c>
      <c r="K263" s="233" t="s">
        <v>1912</v>
      </c>
      <c r="L263" s="90" t="s">
        <v>1913</v>
      </c>
      <c r="M263" s="136">
        <v>500</v>
      </c>
      <c r="N263" s="100"/>
      <c r="O263" s="100"/>
      <c r="P263" s="100"/>
      <c r="Q263" s="100"/>
      <c r="R263" s="100"/>
      <c r="S263" s="151">
        <v>150</v>
      </c>
      <c r="T263" s="100"/>
      <c r="U263" s="136">
        <v>350</v>
      </c>
      <c r="V263" s="90" t="s">
        <v>753</v>
      </c>
      <c r="W263" s="90" t="s">
        <v>754</v>
      </c>
      <c r="X263" s="90" t="s">
        <v>755</v>
      </c>
      <c r="Y263" s="90" t="s">
        <v>643</v>
      </c>
      <c r="Z263" s="166"/>
      <c r="AA263" s="167">
        <v>12</v>
      </c>
      <c r="AB263" s="167"/>
      <c r="AC263" s="167"/>
      <c r="AD263" s="168"/>
      <c r="AE263" s="168"/>
      <c r="AF263" s="155"/>
      <c r="AG263" s="155"/>
      <c r="AH263" s="155"/>
      <c r="AI263" s="155"/>
      <c r="AJ263" s="155"/>
      <c r="AK263" s="155"/>
      <c r="AL263" s="158"/>
      <c r="AM263" s="158">
        <v>30</v>
      </c>
      <c r="AN263" s="158">
        <v>30</v>
      </c>
      <c r="AO263" s="158"/>
      <c r="AP263" s="158"/>
      <c r="AQ263" s="158"/>
      <c r="AR263" s="158"/>
      <c r="AS263" s="158">
        <v>60</v>
      </c>
      <c r="AT263" s="158">
        <v>35</v>
      </c>
      <c r="AU263" s="158">
        <v>95</v>
      </c>
      <c r="AV263" s="158">
        <v>30</v>
      </c>
      <c r="AW263" s="158">
        <v>125</v>
      </c>
      <c r="AX263" s="158">
        <v>30</v>
      </c>
      <c r="AY263" s="158">
        <v>155</v>
      </c>
      <c r="AZ263" s="158">
        <v>33</v>
      </c>
      <c r="BA263" s="158">
        <v>188</v>
      </c>
      <c r="BB263" s="158">
        <v>32</v>
      </c>
      <c r="BC263" s="158">
        <v>220</v>
      </c>
      <c r="BD263" s="158">
        <v>35</v>
      </c>
      <c r="BE263" s="158">
        <v>255</v>
      </c>
      <c r="BF263" s="158">
        <v>35</v>
      </c>
      <c r="BG263" s="100">
        <v>290</v>
      </c>
      <c r="BH263" s="100">
        <v>35</v>
      </c>
      <c r="BI263" s="100">
        <v>325</v>
      </c>
      <c r="BJ263" s="204">
        <f t="shared" si="57"/>
        <v>0.928571428571429</v>
      </c>
      <c r="BK263" s="268" t="s">
        <v>1914</v>
      </c>
      <c r="BL263" s="111"/>
      <c r="BM263" s="233" t="s">
        <v>1915</v>
      </c>
      <c r="BN263" s="125" t="s">
        <v>638</v>
      </c>
      <c r="BO263" s="136" t="s">
        <v>186</v>
      </c>
      <c r="BP263" s="100" t="s">
        <v>646</v>
      </c>
      <c r="BQ263" s="100" t="s">
        <v>647</v>
      </c>
      <c r="BR263" s="90"/>
      <c r="BS263" s="100"/>
      <c r="BT263" s="100"/>
      <c r="BU263" s="100"/>
      <c r="BV263" s="100"/>
      <c r="BW263" s="100"/>
      <c r="BX263" s="100"/>
      <c r="BY263" s="100"/>
      <c r="BZ263" s="100"/>
    </row>
    <row r="264" s="72" customFormat="1" ht="93" hidden="1" customHeight="1" spans="1:80">
      <c r="A264" s="100">
        <f t="shared" si="56"/>
        <v>236</v>
      </c>
      <c r="B264" s="91" t="s">
        <v>1916</v>
      </c>
      <c r="C264" s="205"/>
      <c r="D264" s="205"/>
      <c r="E264" s="205"/>
      <c r="F264" s="205"/>
      <c r="G264" s="90" t="s">
        <v>1678</v>
      </c>
      <c r="H264" s="90" t="s">
        <v>1679</v>
      </c>
      <c r="I264" s="90" t="s">
        <v>584</v>
      </c>
      <c r="J264" s="90" t="s">
        <v>233</v>
      </c>
      <c r="K264" s="91" t="s">
        <v>1917</v>
      </c>
      <c r="L264" s="90" t="s">
        <v>1918</v>
      </c>
      <c r="M264" s="90">
        <v>10500</v>
      </c>
      <c r="N264" s="90"/>
      <c r="O264" s="90"/>
      <c r="P264" s="90">
        <v>10500</v>
      </c>
      <c r="Q264" s="90"/>
      <c r="R264" s="90"/>
      <c r="S264" s="90">
        <v>1300</v>
      </c>
      <c r="T264" s="90"/>
      <c r="U264" s="90">
        <v>1500</v>
      </c>
      <c r="V264" s="90" t="s">
        <v>753</v>
      </c>
      <c r="W264" s="90" t="s">
        <v>754</v>
      </c>
      <c r="X264" s="90" t="s">
        <v>755</v>
      </c>
      <c r="Y264" s="90" t="s">
        <v>643</v>
      </c>
      <c r="Z264" s="153"/>
      <c r="AA264" s="153"/>
      <c r="AB264" s="154"/>
      <c r="AC264" s="154"/>
      <c r="AD264" s="154"/>
      <c r="AE264" s="162"/>
      <c r="AF264" s="162"/>
      <c r="AG264" s="162"/>
      <c r="AH264" s="162"/>
      <c r="AI264" s="162"/>
      <c r="AJ264" s="162"/>
      <c r="AK264" s="162"/>
      <c r="AL264" s="154"/>
      <c r="AM264" s="154">
        <v>130</v>
      </c>
      <c r="AN264" s="154">
        <v>135</v>
      </c>
      <c r="AO264" s="154"/>
      <c r="AP264" s="154"/>
      <c r="AQ264" s="154"/>
      <c r="AR264" s="154"/>
      <c r="AS264" s="154">
        <v>265</v>
      </c>
      <c r="AT264" s="154">
        <v>116</v>
      </c>
      <c r="AU264" s="154">
        <v>381</v>
      </c>
      <c r="AV264" s="154">
        <v>145</v>
      </c>
      <c r="AW264" s="154">
        <v>526</v>
      </c>
      <c r="AX264" s="154">
        <v>105</v>
      </c>
      <c r="AY264" s="154">
        <v>631</v>
      </c>
      <c r="AZ264" s="154">
        <v>152</v>
      </c>
      <c r="BA264" s="154">
        <v>783</v>
      </c>
      <c r="BB264" s="154">
        <v>152</v>
      </c>
      <c r="BC264" s="154">
        <v>935</v>
      </c>
      <c r="BD264" s="154">
        <v>112</v>
      </c>
      <c r="BE264" s="154">
        <v>1047</v>
      </c>
      <c r="BF264" s="154">
        <v>83</v>
      </c>
      <c r="BG264" s="90">
        <v>1130</v>
      </c>
      <c r="BH264" s="90">
        <v>190</v>
      </c>
      <c r="BI264" s="90">
        <v>1320</v>
      </c>
      <c r="BJ264" s="192">
        <f t="shared" si="57"/>
        <v>0.88</v>
      </c>
      <c r="BK264" s="205" t="s">
        <v>1919</v>
      </c>
      <c r="BL264" s="91"/>
      <c r="BM264" s="90" t="s">
        <v>1920</v>
      </c>
      <c r="BN264" s="90" t="s">
        <v>233</v>
      </c>
      <c r="BO264" s="90" t="s">
        <v>652</v>
      </c>
      <c r="BP264" s="90" t="s">
        <v>653</v>
      </c>
      <c r="BQ264" s="90" t="s">
        <v>654</v>
      </c>
      <c r="BR264" s="90"/>
      <c r="BS264" s="205"/>
      <c r="BT264" s="205"/>
      <c r="BU264" s="205"/>
      <c r="BV264" s="205"/>
      <c r="BW264" s="205"/>
      <c r="BX264" s="205"/>
      <c r="BY264" s="205"/>
      <c r="BZ264" s="90"/>
      <c r="CA264" s="100"/>
      <c r="CB264" s="133"/>
    </row>
    <row r="265" s="72" customFormat="1" ht="79" hidden="1" customHeight="1" spans="1:80">
      <c r="A265" s="100">
        <f t="shared" si="56"/>
        <v>237</v>
      </c>
      <c r="B265" s="108" t="s">
        <v>1921</v>
      </c>
      <c r="C265" s="205"/>
      <c r="D265" s="205"/>
      <c r="E265" s="205"/>
      <c r="F265" s="205"/>
      <c r="G265" s="90" t="s">
        <v>1678</v>
      </c>
      <c r="H265" s="90" t="s">
        <v>1679</v>
      </c>
      <c r="I265" s="90" t="s">
        <v>584</v>
      </c>
      <c r="J265" s="90" t="s">
        <v>233</v>
      </c>
      <c r="K265" s="91" t="s">
        <v>1922</v>
      </c>
      <c r="L265" s="90" t="s">
        <v>1923</v>
      </c>
      <c r="M265" s="90">
        <v>11400</v>
      </c>
      <c r="N265" s="90"/>
      <c r="O265" s="90"/>
      <c r="P265" s="90">
        <v>11400</v>
      </c>
      <c r="Q265" s="90"/>
      <c r="R265" s="90"/>
      <c r="S265" s="90">
        <v>5000</v>
      </c>
      <c r="T265" s="90"/>
      <c r="U265" s="90">
        <v>2000</v>
      </c>
      <c r="V265" s="90" t="s">
        <v>753</v>
      </c>
      <c r="W265" s="90" t="s">
        <v>754</v>
      </c>
      <c r="X265" s="90" t="s">
        <v>755</v>
      </c>
      <c r="Y265" s="90" t="s">
        <v>643</v>
      </c>
      <c r="Z265" s="153"/>
      <c r="AA265" s="153"/>
      <c r="AB265" s="154"/>
      <c r="AC265" s="154"/>
      <c r="AD265" s="154"/>
      <c r="AE265" s="162"/>
      <c r="AF265" s="162"/>
      <c r="AG265" s="162"/>
      <c r="AH265" s="162"/>
      <c r="AI265" s="162"/>
      <c r="AJ265" s="162"/>
      <c r="AK265" s="162"/>
      <c r="AL265" s="154"/>
      <c r="AM265" s="154">
        <v>180</v>
      </c>
      <c r="AN265" s="154">
        <v>167</v>
      </c>
      <c r="AO265" s="154"/>
      <c r="AP265" s="154"/>
      <c r="AQ265" s="154"/>
      <c r="AR265" s="154"/>
      <c r="AS265" s="154">
        <v>347</v>
      </c>
      <c r="AT265" s="154">
        <v>162</v>
      </c>
      <c r="AU265" s="154">
        <v>509</v>
      </c>
      <c r="AV265" s="154">
        <v>173</v>
      </c>
      <c r="AW265" s="154">
        <v>682</v>
      </c>
      <c r="AX265" s="154">
        <v>163</v>
      </c>
      <c r="AY265" s="154">
        <v>845</v>
      </c>
      <c r="AZ265" s="154">
        <v>212</v>
      </c>
      <c r="BA265" s="154">
        <v>1057</v>
      </c>
      <c r="BB265" s="154">
        <v>176</v>
      </c>
      <c r="BC265" s="154">
        <v>1233</v>
      </c>
      <c r="BD265" s="154">
        <v>227</v>
      </c>
      <c r="BE265" s="154">
        <v>1460</v>
      </c>
      <c r="BF265" s="154">
        <v>64</v>
      </c>
      <c r="BG265" s="90">
        <v>1524</v>
      </c>
      <c r="BH265" s="90">
        <v>201</v>
      </c>
      <c r="BI265" s="90">
        <v>1725</v>
      </c>
      <c r="BJ265" s="192">
        <f t="shared" si="57"/>
        <v>0.8625</v>
      </c>
      <c r="BK265" s="205" t="s">
        <v>1924</v>
      </c>
      <c r="BL265" s="91"/>
      <c r="BM265" s="90" t="s">
        <v>1925</v>
      </c>
      <c r="BN265" s="90" t="s">
        <v>233</v>
      </c>
      <c r="BO265" s="90" t="s">
        <v>652</v>
      </c>
      <c r="BP265" s="90" t="s">
        <v>653</v>
      </c>
      <c r="BQ265" s="90" t="s">
        <v>654</v>
      </c>
      <c r="BR265" s="90"/>
      <c r="BS265" s="205"/>
      <c r="BT265" s="205"/>
      <c r="BU265" s="205"/>
      <c r="BV265" s="205"/>
      <c r="BW265" s="205"/>
      <c r="BX265" s="205"/>
      <c r="BY265" s="205"/>
      <c r="BZ265" s="90"/>
      <c r="CA265" s="100"/>
      <c r="CB265" s="133"/>
    </row>
    <row r="266" s="72" customFormat="1" ht="60" hidden="1" customHeight="1" spans="1:80">
      <c r="A266" s="100">
        <f t="shared" si="56"/>
        <v>238</v>
      </c>
      <c r="B266" s="91" t="s">
        <v>1926</v>
      </c>
      <c r="C266" s="91"/>
      <c r="D266" s="91"/>
      <c r="E266" s="91"/>
      <c r="F266" s="91"/>
      <c r="G266" s="90" t="s">
        <v>1678</v>
      </c>
      <c r="H266" s="90" t="s">
        <v>1679</v>
      </c>
      <c r="I266" s="90" t="s">
        <v>584</v>
      </c>
      <c r="J266" s="90" t="s">
        <v>927</v>
      </c>
      <c r="K266" s="205" t="s">
        <v>1927</v>
      </c>
      <c r="L266" s="90" t="s">
        <v>458</v>
      </c>
      <c r="M266" s="90">
        <v>1000</v>
      </c>
      <c r="N266" s="90"/>
      <c r="O266" s="90"/>
      <c r="P266" s="90">
        <v>1000</v>
      </c>
      <c r="Q266" s="90"/>
      <c r="R266" s="90"/>
      <c r="S266" s="90"/>
      <c r="T266" s="90"/>
      <c r="U266" s="90">
        <v>100</v>
      </c>
      <c r="V266" s="90" t="s">
        <v>930</v>
      </c>
      <c r="W266" s="90" t="s">
        <v>931</v>
      </c>
      <c r="X266" s="90" t="s">
        <v>932</v>
      </c>
      <c r="Y266" s="90" t="s">
        <v>933</v>
      </c>
      <c r="Z266" s="154">
        <v>10</v>
      </c>
      <c r="AA266" s="154"/>
      <c r="AB266" s="154"/>
      <c r="AC266" s="154"/>
      <c r="AD266" s="154"/>
      <c r="AE266" s="154"/>
      <c r="AF266" s="162"/>
      <c r="AG266" s="162"/>
      <c r="AH266" s="162"/>
      <c r="AI266" s="162"/>
      <c r="AJ266" s="162"/>
      <c r="AK266" s="162"/>
      <c r="AL266" s="154"/>
      <c r="AM266" s="154">
        <v>0</v>
      </c>
      <c r="AN266" s="154">
        <v>0</v>
      </c>
      <c r="AO266" s="154"/>
      <c r="AP266" s="154"/>
      <c r="AQ266" s="154"/>
      <c r="AR266" s="154"/>
      <c r="AS266" s="154">
        <v>0</v>
      </c>
      <c r="AT266" s="154">
        <v>10</v>
      </c>
      <c r="AU266" s="154">
        <v>10</v>
      </c>
      <c r="AV266" s="154">
        <v>20</v>
      </c>
      <c r="AW266" s="154">
        <v>30</v>
      </c>
      <c r="AX266" s="154">
        <v>10</v>
      </c>
      <c r="AY266" s="154">
        <v>40</v>
      </c>
      <c r="AZ266" s="154">
        <v>10</v>
      </c>
      <c r="BA266" s="154">
        <v>50</v>
      </c>
      <c r="BB266" s="154">
        <v>10</v>
      </c>
      <c r="BC266" s="154">
        <v>60</v>
      </c>
      <c r="BD266" s="154">
        <v>10</v>
      </c>
      <c r="BE266" s="154">
        <v>70</v>
      </c>
      <c r="BF266" s="154">
        <v>10</v>
      </c>
      <c r="BG266" s="90">
        <v>80</v>
      </c>
      <c r="BH266" s="90">
        <v>20</v>
      </c>
      <c r="BI266" s="90">
        <v>100</v>
      </c>
      <c r="BJ266" s="192">
        <f t="shared" ref="BJ266:BJ271" si="58">BI266/U266</f>
        <v>1</v>
      </c>
      <c r="BK266" s="205" t="s">
        <v>1928</v>
      </c>
      <c r="BL266" s="91"/>
      <c r="BM266" s="90" t="s">
        <v>927</v>
      </c>
      <c r="BN266" s="90" t="s">
        <v>927</v>
      </c>
      <c r="BO266" s="90" t="s">
        <v>935</v>
      </c>
      <c r="BP266" s="90" t="s">
        <v>936</v>
      </c>
      <c r="BQ266" s="90" t="s">
        <v>937</v>
      </c>
      <c r="BR266" s="90" t="s">
        <v>264</v>
      </c>
      <c r="BS266" s="100"/>
      <c r="BT266" s="100"/>
      <c r="BU266" s="100"/>
      <c r="BV266" s="100"/>
      <c r="BW266" s="100"/>
      <c r="BX266" s="100"/>
      <c r="BY266" s="100"/>
      <c r="BZ266" s="100"/>
      <c r="CA266" s="100"/>
      <c r="CB266" s="90"/>
    </row>
    <row r="267" s="72" customFormat="1" ht="56" hidden="1" customHeight="1" spans="1:80">
      <c r="A267" s="100">
        <f t="shared" si="56"/>
        <v>239</v>
      </c>
      <c r="B267" s="91" t="s">
        <v>1929</v>
      </c>
      <c r="C267" s="91"/>
      <c r="D267" s="91"/>
      <c r="E267" s="91"/>
      <c r="F267" s="91"/>
      <c r="G267" s="90" t="s">
        <v>1678</v>
      </c>
      <c r="H267" s="90" t="s">
        <v>1679</v>
      </c>
      <c r="I267" s="90" t="s">
        <v>584</v>
      </c>
      <c r="J267" s="90" t="s">
        <v>927</v>
      </c>
      <c r="K267" s="205" t="s">
        <v>1930</v>
      </c>
      <c r="L267" s="90" t="s">
        <v>1931</v>
      </c>
      <c r="M267" s="90">
        <v>5000</v>
      </c>
      <c r="N267" s="90"/>
      <c r="O267" s="90"/>
      <c r="P267" s="90">
        <v>5000</v>
      </c>
      <c r="Q267" s="90"/>
      <c r="R267" s="90"/>
      <c r="S267" s="90">
        <v>1000</v>
      </c>
      <c r="T267" s="90"/>
      <c r="U267" s="90">
        <v>1000</v>
      </c>
      <c r="V267" s="90" t="s">
        <v>1932</v>
      </c>
      <c r="W267" s="90" t="s">
        <v>1933</v>
      </c>
      <c r="X267" s="90" t="s">
        <v>1934</v>
      </c>
      <c r="Y267" s="90" t="s">
        <v>1935</v>
      </c>
      <c r="Z267" s="154">
        <v>1</v>
      </c>
      <c r="AA267" s="154"/>
      <c r="AB267" s="154"/>
      <c r="AC267" s="154"/>
      <c r="AD267" s="154"/>
      <c r="AE267" s="154"/>
      <c r="AF267" s="162"/>
      <c r="AG267" s="162"/>
      <c r="AH267" s="162"/>
      <c r="AI267" s="162"/>
      <c r="AJ267" s="162"/>
      <c r="AK267" s="162"/>
      <c r="AL267" s="154"/>
      <c r="AM267" s="154">
        <v>100</v>
      </c>
      <c r="AN267" s="154">
        <v>100</v>
      </c>
      <c r="AO267" s="154"/>
      <c r="AP267" s="154"/>
      <c r="AQ267" s="154"/>
      <c r="AR267" s="154"/>
      <c r="AS267" s="154">
        <v>200</v>
      </c>
      <c r="AT267" s="154">
        <v>100</v>
      </c>
      <c r="AU267" s="154">
        <v>300</v>
      </c>
      <c r="AV267" s="154">
        <v>100</v>
      </c>
      <c r="AW267" s="154">
        <v>400</v>
      </c>
      <c r="AX267" s="154">
        <v>100</v>
      </c>
      <c r="AY267" s="154">
        <v>500</v>
      </c>
      <c r="AZ267" s="154">
        <v>100</v>
      </c>
      <c r="BA267" s="154">
        <v>600</v>
      </c>
      <c r="BB267" s="154">
        <v>100</v>
      </c>
      <c r="BC267" s="154">
        <v>700</v>
      </c>
      <c r="BD267" s="154">
        <v>100</v>
      </c>
      <c r="BE267" s="154">
        <v>800</v>
      </c>
      <c r="BF267" s="154">
        <v>100</v>
      </c>
      <c r="BG267" s="90">
        <v>900</v>
      </c>
      <c r="BH267" s="90">
        <v>100</v>
      </c>
      <c r="BI267" s="90">
        <v>1000</v>
      </c>
      <c r="BJ267" s="192">
        <f t="shared" si="58"/>
        <v>1</v>
      </c>
      <c r="BK267" s="205" t="s">
        <v>1936</v>
      </c>
      <c r="BL267" s="91"/>
      <c r="BM267" s="90" t="s">
        <v>927</v>
      </c>
      <c r="BN267" s="90" t="s">
        <v>927</v>
      </c>
      <c r="BO267" s="90" t="s">
        <v>935</v>
      </c>
      <c r="BP267" s="90" t="s">
        <v>936</v>
      </c>
      <c r="BQ267" s="90" t="s">
        <v>937</v>
      </c>
      <c r="BR267" s="90" t="s">
        <v>264</v>
      </c>
      <c r="BS267" s="90"/>
      <c r="BT267" s="90"/>
      <c r="BU267" s="90"/>
      <c r="BV267" s="90"/>
      <c r="BW267" s="90"/>
      <c r="BX267" s="90"/>
      <c r="BY267" s="90"/>
      <c r="BZ267" s="90"/>
      <c r="CA267" s="78"/>
      <c r="CB267" s="78"/>
    </row>
    <row r="268" s="72" customFormat="1" ht="58" hidden="1" customHeight="1" spans="1:80">
      <c r="A268" s="100">
        <f t="shared" ref="A268:A274" si="59">ROW()-28</f>
        <v>240</v>
      </c>
      <c r="B268" s="91" t="s">
        <v>1937</v>
      </c>
      <c r="C268" s="91"/>
      <c r="D268" s="91"/>
      <c r="E268" s="91"/>
      <c r="F268" s="91"/>
      <c r="G268" s="90" t="s">
        <v>1678</v>
      </c>
      <c r="H268" s="90" t="s">
        <v>1679</v>
      </c>
      <c r="I268" s="90" t="s">
        <v>584</v>
      </c>
      <c r="J268" s="90" t="s">
        <v>927</v>
      </c>
      <c r="K268" s="205" t="s">
        <v>1938</v>
      </c>
      <c r="L268" s="90" t="s">
        <v>1939</v>
      </c>
      <c r="M268" s="90">
        <v>800</v>
      </c>
      <c r="N268" s="90"/>
      <c r="O268" s="90"/>
      <c r="P268" s="90">
        <v>800</v>
      </c>
      <c r="Q268" s="90"/>
      <c r="R268" s="90"/>
      <c r="S268" s="90"/>
      <c r="T268" s="90"/>
      <c r="U268" s="90">
        <v>100</v>
      </c>
      <c r="V268" s="90" t="s">
        <v>930</v>
      </c>
      <c r="W268" s="90" t="s">
        <v>931</v>
      </c>
      <c r="X268" s="90" t="s">
        <v>932</v>
      </c>
      <c r="Y268" s="90" t="s">
        <v>933</v>
      </c>
      <c r="Z268" s="154">
        <v>12</v>
      </c>
      <c r="AA268" s="154"/>
      <c r="AB268" s="154"/>
      <c r="AC268" s="154"/>
      <c r="AD268" s="154"/>
      <c r="AE268" s="154"/>
      <c r="AF268" s="162"/>
      <c r="AG268" s="162"/>
      <c r="AH268" s="162"/>
      <c r="AI268" s="162"/>
      <c r="AJ268" s="162"/>
      <c r="AK268" s="162"/>
      <c r="AL268" s="154"/>
      <c r="AM268" s="154">
        <v>0</v>
      </c>
      <c r="AN268" s="154">
        <v>0</v>
      </c>
      <c r="AO268" s="154"/>
      <c r="AP268" s="154"/>
      <c r="AQ268" s="154"/>
      <c r="AR268" s="154"/>
      <c r="AS268" s="154">
        <v>0</v>
      </c>
      <c r="AT268" s="154">
        <v>8</v>
      </c>
      <c r="AU268" s="154">
        <v>8</v>
      </c>
      <c r="AV268" s="154">
        <v>12</v>
      </c>
      <c r="AW268" s="154">
        <v>20</v>
      </c>
      <c r="AX268" s="154">
        <v>10</v>
      </c>
      <c r="AY268" s="154">
        <v>30</v>
      </c>
      <c r="AZ268" s="154">
        <v>10</v>
      </c>
      <c r="BA268" s="154">
        <v>40</v>
      </c>
      <c r="BB268" s="154">
        <v>10</v>
      </c>
      <c r="BC268" s="154">
        <v>50</v>
      </c>
      <c r="BD268" s="90">
        <v>20</v>
      </c>
      <c r="BE268" s="154">
        <v>70</v>
      </c>
      <c r="BF268" s="154">
        <v>10</v>
      </c>
      <c r="BG268" s="90">
        <v>80</v>
      </c>
      <c r="BH268" s="90">
        <v>20</v>
      </c>
      <c r="BI268" s="90">
        <v>100</v>
      </c>
      <c r="BJ268" s="192">
        <f t="shared" si="58"/>
        <v>1</v>
      </c>
      <c r="BK268" s="205" t="s">
        <v>1940</v>
      </c>
      <c r="BL268" s="91"/>
      <c r="BM268" s="90" t="s">
        <v>927</v>
      </c>
      <c r="BN268" s="90" t="s">
        <v>927</v>
      </c>
      <c r="BO268" s="90" t="s">
        <v>1941</v>
      </c>
      <c r="BP268" s="90" t="s">
        <v>936</v>
      </c>
      <c r="BQ268" s="90" t="s">
        <v>937</v>
      </c>
      <c r="BR268" s="90" t="s">
        <v>264</v>
      </c>
      <c r="BS268" s="90"/>
      <c r="BT268" s="90"/>
      <c r="BU268" s="90"/>
      <c r="BV268" s="90"/>
      <c r="BW268" s="90"/>
      <c r="BX268" s="90"/>
      <c r="BY268" s="90"/>
      <c r="BZ268" s="90"/>
      <c r="CA268" s="78"/>
      <c r="CB268" s="78"/>
    </row>
    <row r="269" s="72" customFormat="1" ht="53" hidden="1" customHeight="1" spans="1:80">
      <c r="A269" s="100">
        <f t="shared" si="59"/>
        <v>241</v>
      </c>
      <c r="B269" s="91" t="s">
        <v>1942</v>
      </c>
      <c r="C269" s="91"/>
      <c r="D269" s="91"/>
      <c r="E269" s="91"/>
      <c r="F269" s="91"/>
      <c r="G269" s="90" t="s">
        <v>1678</v>
      </c>
      <c r="H269" s="90" t="s">
        <v>1679</v>
      </c>
      <c r="I269" s="90" t="s">
        <v>584</v>
      </c>
      <c r="J269" s="90" t="s">
        <v>927</v>
      </c>
      <c r="K269" s="205" t="s">
        <v>1943</v>
      </c>
      <c r="L269" s="90" t="s">
        <v>929</v>
      </c>
      <c r="M269" s="90">
        <v>600</v>
      </c>
      <c r="N269" s="90"/>
      <c r="O269" s="90"/>
      <c r="P269" s="90">
        <v>600</v>
      </c>
      <c r="Q269" s="90"/>
      <c r="R269" s="90"/>
      <c r="S269" s="90"/>
      <c r="T269" s="90"/>
      <c r="U269" s="90">
        <v>100</v>
      </c>
      <c r="V269" s="90" t="s">
        <v>930</v>
      </c>
      <c r="W269" s="90" t="s">
        <v>931</v>
      </c>
      <c r="X269" s="90" t="s">
        <v>932</v>
      </c>
      <c r="Y269" s="90" t="s">
        <v>933</v>
      </c>
      <c r="Z269" s="154">
        <v>12</v>
      </c>
      <c r="AA269" s="154"/>
      <c r="AB269" s="154"/>
      <c r="AC269" s="154"/>
      <c r="AD269" s="154"/>
      <c r="AE269" s="154"/>
      <c r="AF269" s="162"/>
      <c r="AG269" s="162"/>
      <c r="AH269" s="162"/>
      <c r="AI269" s="162"/>
      <c r="AJ269" s="162"/>
      <c r="AK269" s="162"/>
      <c r="AL269" s="154"/>
      <c r="AM269" s="154">
        <v>0</v>
      </c>
      <c r="AN269" s="154">
        <v>0</v>
      </c>
      <c r="AO269" s="154"/>
      <c r="AP269" s="154"/>
      <c r="AQ269" s="154"/>
      <c r="AR269" s="154"/>
      <c r="AS269" s="154">
        <v>0</v>
      </c>
      <c r="AT269" s="154">
        <v>0</v>
      </c>
      <c r="AU269" s="154">
        <v>0</v>
      </c>
      <c r="AV269" s="154">
        <v>10</v>
      </c>
      <c r="AW269" s="154">
        <v>10</v>
      </c>
      <c r="AX269" s="154">
        <v>20</v>
      </c>
      <c r="AY269" s="154">
        <v>30</v>
      </c>
      <c r="AZ269" s="154">
        <v>10</v>
      </c>
      <c r="BA269" s="154">
        <v>40</v>
      </c>
      <c r="BB269" s="154">
        <v>10</v>
      </c>
      <c r="BC269" s="154">
        <v>50</v>
      </c>
      <c r="BD269" s="90">
        <v>10</v>
      </c>
      <c r="BE269" s="154">
        <v>60</v>
      </c>
      <c r="BF269" s="154">
        <v>15</v>
      </c>
      <c r="BG269" s="90">
        <v>75</v>
      </c>
      <c r="BH269" s="90">
        <v>25</v>
      </c>
      <c r="BI269" s="90">
        <v>100</v>
      </c>
      <c r="BJ269" s="192">
        <f t="shared" si="58"/>
        <v>1</v>
      </c>
      <c r="BK269" s="205" t="s">
        <v>1940</v>
      </c>
      <c r="BL269" s="91"/>
      <c r="BM269" s="90" t="s">
        <v>927</v>
      </c>
      <c r="BN269" s="90" t="s">
        <v>927</v>
      </c>
      <c r="BO269" s="90" t="s">
        <v>935</v>
      </c>
      <c r="BP269" s="90" t="s">
        <v>936</v>
      </c>
      <c r="BQ269" s="90" t="s">
        <v>937</v>
      </c>
      <c r="BR269" s="90" t="s">
        <v>264</v>
      </c>
      <c r="BS269" s="90"/>
      <c r="BT269" s="90"/>
      <c r="BU269" s="90"/>
      <c r="BV269" s="90"/>
      <c r="BW269" s="90"/>
      <c r="BX269" s="90"/>
      <c r="BY269" s="90"/>
      <c r="BZ269" s="90" t="s">
        <v>1944</v>
      </c>
      <c r="CA269" s="78"/>
      <c r="CB269" s="78"/>
    </row>
    <row r="270" s="72" customFormat="1" ht="56" hidden="1" customHeight="1" spans="1:80">
      <c r="A270" s="100">
        <f t="shared" si="59"/>
        <v>242</v>
      </c>
      <c r="B270" s="231" t="s">
        <v>1945</v>
      </c>
      <c r="C270" s="102"/>
      <c r="D270" s="102"/>
      <c r="E270" s="102"/>
      <c r="F270" s="102"/>
      <c r="G270" s="90" t="s">
        <v>1678</v>
      </c>
      <c r="H270" s="90" t="s">
        <v>1831</v>
      </c>
      <c r="I270" s="90" t="s">
        <v>584</v>
      </c>
      <c r="J270" s="126" t="s">
        <v>266</v>
      </c>
      <c r="K270" s="91" t="s">
        <v>1946</v>
      </c>
      <c r="L270" s="90" t="s">
        <v>140</v>
      </c>
      <c r="M270" s="100">
        <v>5000</v>
      </c>
      <c r="N270" s="100"/>
      <c r="O270" s="100"/>
      <c r="P270" s="100">
        <v>5000</v>
      </c>
      <c r="Q270" s="100"/>
      <c r="R270" s="100"/>
      <c r="S270" s="100"/>
      <c r="T270" s="100"/>
      <c r="U270" s="100">
        <v>3000</v>
      </c>
      <c r="V270" s="90" t="s">
        <v>1947</v>
      </c>
      <c r="W270" s="90" t="s">
        <v>1948</v>
      </c>
      <c r="X270" s="90" t="s">
        <v>1949</v>
      </c>
      <c r="Y270" s="90" t="s">
        <v>1950</v>
      </c>
      <c r="Z270" s="153"/>
      <c r="AA270" s="153"/>
      <c r="AB270" s="158"/>
      <c r="AC270" s="158"/>
      <c r="AD270" s="158"/>
      <c r="AE270" s="158"/>
      <c r="AF270" s="155"/>
      <c r="AG270" s="155"/>
      <c r="AH270" s="155"/>
      <c r="AI270" s="155"/>
      <c r="AJ270" s="155"/>
      <c r="AK270" s="155"/>
      <c r="AL270" s="158"/>
      <c r="AM270" s="158">
        <v>260</v>
      </c>
      <c r="AN270" s="158">
        <v>250</v>
      </c>
      <c r="AO270" s="158"/>
      <c r="AP270" s="158"/>
      <c r="AQ270" s="158"/>
      <c r="AR270" s="158"/>
      <c r="AS270" s="158">
        <v>510</v>
      </c>
      <c r="AT270" s="158">
        <v>270</v>
      </c>
      <c r="AU270" s="158">
        <v>780</v>
      </c>
      <c r="AV270" s="158">
        <v>270</v>
      </c>
      <c r="AW270" s="158">
        <v>1050</v>
      </c>
      <c r="AX270" s="158">
        <v>200</v>
      </c>
      <c r="AY270" s="158">
        <v>1250</v>
      </c>
      <c r="AZ270" s="158">
        <v>300</v>
      </c>
      <c r="BA270" s="158">
        <v>1550</v>
      </c>
      <c r="BB270" s="158">
        <v>400</v>
      </c>
      <c r="BC270" s="158">
        <v>1950</v>
      </c>
      <c r="BD270" s="158">
        <v>450</v>
      </c>
      <c r="BE270" s="158">
        <v>2400</v>
      </c>
      <c r="BF270" s="158">
        <v>300</v>
      </c>
      <c r="BG270" s="100">
        <v>2700</v>
      </c>
      <c r="BH270" s="100">
        <v>150</v>
      </c>
      <c r="BI270" s="100">
        <v>2850</v>
      </c>
      <c r="BJ270" s="204">
        <f t="shared" si="58"/>
        <v>0.95</v>
      </c>
      <c r="BK270" s="103" t="s">
        <v>1951</v>
      </c>
      <c r="BL270" s="111"/>
      <c r="BM270" s="90" t="s">
        <v>1952</v>
      </c>
      <c r="BN270" s="100" t="s">
        <v>266</v>
      </c>
      <c r="BO270" s="90" t="s">
        <v>276</v>
      </c>
      <c r="BP270" s="100" t="s">
        <v>277</v>
      </c>
      <c r="BQ270" s="100" t="s">
        <v>687</v>
      </c>
      <c r="BR270" s="90"/>
      <c r="BS270" s="100"/>
      <c r="BT270" s="100"/>
      <c r="BU270" s="100"/>
      <c r="BV270" s="100"/>
      <c r="BW270" s="100"/>
      <c r="BX270" s="100"/>
      <c r="BY270" s="100"/>
      <c r="BZ270" s="100"/>
      <c r="CA270" s="100"/>
      <c r="CB270" s="100" t="s">
        <v>100</v>
      </c>
    </row>
    <row r="271" s="72" customFormat="1" ht="60" hidden="1" customHeight="1" spans="1:80">
      <c r="A271" s="100">
        <f t="shared" si="59"/>
        <v>243</v>
      </c>
      <c r="B271" s="231" t="s">
        <v>1953</v>
      </c>
      <c r="C271" s="102"/>
      <c r="D271" s="102"/>
      <c r="E271" s="102"/>
      <c r="F271" s="102"/>
      <c r="G271" s="90" t="s">
        <v>1678</v>
      </c>
      <c r="H271" s="90" t="s">
        <v>1679</v>
      </c>
      <c r="I271" s="90" t="s">
        <v>584</v>
      </c>
      <c r="J271" s="126" t="s">
        <v>266</v>
      </c>
      <c r="K271" s="90" t="s">
        <v>1954</v>
      </c>
      <c r="L271" s="90" t="s">
        <v>719</v>
      </c>
      <c r="M271" s="90">
        <v>80000</v>
      </c>
      <c r="N271" s="90"/>
      <c r="O271" s="90"/>
      <c r="P271" s="90">
        <v>80000</v>
      </c>
      <c r="Q271" s="90"/>
      <c r="R271" s="90"/>
      <c r="S271" s="90">
        <v>1500</v>
      </c>
      <c r="T271" s="100"/>
      <c r="U271" s="100">
        <v>8000</v>
      </c>
      <c r="V271" s="90" t="s">
        <v>1955</v>
      </c>
      <c r="W271" s="90" t="s">
        <v>1956</v>
      </c>
      <c r="X271" s="90" t="s">
        <v>1957</v>
      </c>
      <c r="Y271" s="90" t="s">
        <v>1958</v>
      </c>
      <c r="Z271" s="158"/>
      <c r="AA271" s="161"/>
      <c r="AB271" s="158"/>
      <c r="AC271" s="158"/>
      <c r="AD271" s="158"/>
      <c r="AE271" s="158"/>
      <c r="AF271" s="155"/>
      <c r="AG271" s="155"/>
      <c r="AH271" s="155"/>
      <c r="AI271" s="155"/>
      <c r="AJ271" s="155"/>
      <c r="AK271" s="155"/>
      <c r="AL271" s="158"/>
      <c r="AM271" s="158">
        <v>700</v>
      </c>
      <c r="AN271" s="158">
        <v>650</v>
      </c>
      <c r="AO271" s="158"/>
      <c r="AP271" s="158"/>
      <c r="AQ271" s="158"/>
      <c r="AR271" s="158"/>
      <c r="AS271" s="158">
        <v>1350</v>
      </c>
      <c r="AT271" s="158">
        <v>720</v>
      </c>
      <c r="AU271" s="158">
        <v>2070</v>
      </c>
      <c r="AV271" s="158">
        <v>730</v>
      </c>
      <c r="AW271" s="158">
        <v>2800</v>
      </c>
      <c r="AX271" s="158">
        <v>700</v>
      </c>
      <c r="AY271" s="158">
        <v>3500</v>
      </c>
      <c r="AZ271" s="158">
        <v>650</v>
      </c>
      <c r="BA271" s="158">
        <v>4150</v>
      </c>
      <c r="BB271" s="158">
        <v>650</v>
      </c>
      <c r="BC271" s="158">
        <v>4800</v>
      </c>
      <c r="BD271" s="158">
        <v>760</v>
      </c>
      <c r="BE271" s="158">
        <v>5560</v>
      </c>
      <c r="BF271" s="158">
        <v>1000</v>
      </c>
      <c r="BG271" s="100">
        <v>6560</v>
      </c>
      <c r="BH271" s="100">
        <v>850</v>
      </c>
      <c r="BI271" s="100">
        <v>7410</v>
      </c>
      <c r="BJ271" s="204">
        <f t="shared" si="58"/>
        <v>0.92625</v>
      </c>
      <c r="BK271" s="103" t="s">
        <v>1959</v>
      </c>
      <c r="BL271" s="111"/>
      <c r="BM271" s="90" t="s">
        <v>1960</v>
      </c>
      <c r="BN271" s="100" t="s">
        <v>266</v>
      </c>
      <c r="BO271" s="90" t="s">
        <v>276</v>
      </c>
      <c r="BP271" s="100" t="s">
        <v>277</v>
      </c>
      <c r="BQ271" s="100" t="s">
        <v>687</v>
      </c>
      <c r="BR271" s="90"/>
      <c r="BS271" s="205"/>
      <c r="BT271" s="205"/>
      <c r="BU271" s="205"/>
      <c r="BV271" s="205"/>
      <c r="BW271" s="205"/>
      <c r="BX271" s="205"/>
      <c r="BY271" s="205"/>
      <c r="BZ271" s="90"/>
      <c r="CA271" s="100"/>
      <c r="CB271" s="133"/>
    </row>
    <row r="272" s="72" customFormat="1" ht="63" hidden="1" customHeight="1" spans="1:80">
      <c r="A272" s="100">
        <f t="shared" si="59"/>
        <v>244</v>
      </c>
      <c r="B272" s="91" t="s">
        <v>1961</v>
      </c>
      <c r="C272" s="103"/>
      <c r="D272" s="103"/>
      <c r="E272" s="103"/>
      <c r="F272" s="103"/>
      <c r="G272" s="90" t="s">
        <v>1678</v>
      </c>
      <c r="H272" s="90" t="s">
        <v>1696</v>
      </c>
      <c r="I272" s="90" t="s">
        <v>584</v>
      </c>
      <c r="J272" s="100" t="s">
        <v>251</v>
      </c>
      <c r="K272" s="134" t="s">
        <v>1962</v>
      </c>
      <c r="L272" s="135" t="s">
        <v>1963</v>
      </c>
      <c r="M272" s="100">
        <v>3000</v>
      </c>
      <c r="N272" s="100"/>
      <c r="O272" s="100">
        <v>3000</v>
      </c>
      <c r="P272" s="100"/>
      <c r="Q272" s="100"/>
      <c r="R272" s="100"/>
      <c r="S272" s="100"/>
      <c r="T272" s="100"/>
      <c r="U272" s="100"/>
      <c r="V272" s="90" t="s">
        <v>431</v>
      </c>
      <c r="W272" s="90" t="s">
        <v>431</v>
      </c>
      <c r="X272" s="90" t="s">
        <v>431</v>
      </c>
      <c r="Y272" s="90" t="s">
        <v>431</v>
      </c>
      <c r="Z272" s="153"/>
      <c r="AA272" s="153"/>
      <c r="AB272" s="154"/>
      <c r="AC272" s="154"/>
      <c r="AD272" s="154"/>
      <c r="AE272" s="154"/>
      <c r="AF272" s="248"/>
      <c r="AG272" s="248"/>
      <c r="AH272" s="248"/>
      <c r="AI272" s="248"/>
      <c r="AJ272" s="248"/>
      <c r="AK272" s="248"/>
      <c r="AL272" s="158"/>
      <c r="AM272" s="158">
        <v>0</v>
      </c>
      <c r="AN272" s="158">
        <v>0</v>
      </c>
      <c r="AO272" s="158"/>
      <c r="AP272" s="158"/>
      <c r="AQ272" s="158"/>
      <c r="AR272" s="158"/>
      <c r="AS272" s="158">
        <v>0</v>
      </c>
      <c r="AT272" s="158">
        <v>0</v>
      </c>
      <c r="AU272" s="158">
        <v>0</v>
      </c>
      <c r="AV272" s="158">
        <v>0</v>
      </c>
      <c r="AW272" s="158">
        <v>0</v>
      </c>
      <c r="AX272" s="158">
        <v>0</v>
      </c>
      <c r="AY272" s="158">
        <v>0</v>
      </c>
      <c r="AZ272" s="158">
        <v>0</v>
      </c>
      <c r="BA272" s="158">
        <v>0</v>
      </c>
      <c r="BB272" s="158">
        <v>0</v>
      </c>
      <c r="BC272" s="158">
        <v>0</v>
      </c>
      <c r="BD272" s="158">
        <v>0</v>
      </c>
      <c r="BE272" s="158">
        <v>0</v>
      </c>
      <c r="BF272" s="158">
        <v>0</v>
      </c>
      <c r="BG272" s="100">
        <v>0</v>
      </c>
      <c r="BH272" s="100">
        <v>0</v>
      </c>
      <c r="BI272" s="100">
        <v>0</v>
      </c>
      <c r="BJ272" s="204">
        <v>0</v>
      </c>
      <c r="BK272" s="91" t="s">
        <v>603</v>
      </c>
      <c r="BL272" s="111"/>
      <c r="BM272" s="90" t="s">
        <v>251</v>
      </c>
      <c r="BN272" s="125" t="s">
        <v>1713</v>
      </c>
      <c r="BO272" s="363" t="s">
        <v>1714</v>
      </c>
      <c r="BP272" s="125" t="s">
        <v>677</v>
      </c>
      <c r="BQ272" s="125" t="s">
        <v>263</v>
      </c>
      <c r="BR272" s="125" t="s">
        <v>1717</v>
      </c>
      <c r="BS272" s="100"/>
      <c r="BT272" s="100"/>
      <c r="BU272" s="100"/>
      <c r="BV272" s="100"/>
      <c r="BW272" s="100"/>
      <c r="BX272" s="100"/>
      <c r="BY272" s="100"/>
      <c r="BZ272" s="100"/>
      <c r="CA272" s="100"/>
      <c r="CB272" s="125" t="s">
        <v>1964</v>
      </c>
    </row>
    <row r="273" s="72" customFormat="1" ht="62" hidden="1" customHeight="1" spans="1:80">
      <c r="A273" s="100">
        <f t="shared" si="59"/>
        <v>245</v>
      </c>
      <c r="B273" s="91" t="s">
        <v>1965</v>
      </c>
      <c r="C273" s="103"/>
      <c r="D273" s="103"/>
      <c r="E273" s="103"/>
      <c r="F273" s="103"/>
      <c r="G273" s="90" t="s">
        <v>1678</v>
      </c>
      <c r="H273" s="90" t="s">
        <v>1696</v>
      </c>
      <c r="I273" s="90" t="s">
        <v>584</v>
      </c>
      <c r="J273" s="100" t="s">
        <v>233</v>
      </c>
      <c r="K273" s="91" t="s">
        <v>1966</v>
      </c>
      <c r="L273" s="90" t="s">
        <v>1963</v>
      </c>
      <c r="M273" s="100">
        <v>3000</v>
      </c>
      <c r="N273" s="100"/>
      <c r="O273" s="100">
        <v>3000</v>
      </c>
      <c r="P273" s="100"/>
      <c r="Q273" s="100"/>
      <c r="R273" s="100"/>
      <c r="S273" s="100"/>
      <c r="T273" s="100"/>
      <c r="U273" s="100"/>
      <c r="V273" s="90" t="s">
        <v>431</v>
      </c>
      <c r="W273" s="90" t="s">
        <v>431</v>
      </c>
      <c r="X273" s="90" t="s">
        <v>431</v>
      </c>
      <c r="Y273" s="90" t="s">
        <v>431</v>
      </c>
      <c r="Z273" s="153"/>
      <c r="AA273" s="153"/>
      <c r="AB273" s="154"/>
      <c r="AC273" s="154"/>
      <c r="AD273" s="154"/>
      <c r="AE273" s="154"/>
      <c r="AF273" s="248"/>
      <c r="AG273" s="248"/>
      <c r="AH273" s="248"/>
      <c r="AI273" s="248"/>
      <c r="AJ273" s="248"/>
      <c r="AK273" s="248"/>
      <c r="AL273" s="158"/>
      <c r="AM273" s="158">
        <v>0</v>
      </c>
      <c r="AN273" s="158">
        <v>0</v>
      </c>
      <c r="AO273" s="158"/>
      <c r="AP273" s="158"/>
      <c r="AQ273" s="158"/>
      <c r="AR273" s="158"/>
      <c r="AS273" s="158">
        <v>0</v>
      </c>
      <c r="AT273" s="158">
        <v>0</v>
      </c>
      <c r="AU273" s="158">
        <v>0</v>
      </c>
      <c r="AV273" s="158">
        <v>0</v>
      </c>
      <c r="AW273" s="158">
        <v>0</v>
      </c>
      <c r="AX273" s="158">
        <v>0</v>
      </c>
      <c r="AY273" s="158">
        <v>0</v>
      </c>
      <c r="AZ273" s="158">
        <v>0</v>
      </c>
      <c r="BA273" s="158">
        <v>0</v>
      </c>
      <c r="BB273" s="158">
        <v>0</v>
      </c>
      <c r="BC273" s="158">
        <v>0</v>
      </c>
      <c r="BD273" s="158">
        <v>0</v>
      </c>
      <c r="BE273" s="158">
        <v>0</v>
      </c>
      <c r="BF273" s="158">
        <v>0</v>
      </c>
      <c r="BG273" s="100">
        <v>0</v>
      </c>
      <c r="BH273" s="100">
        <v>0</v>
      </c>
      <c r="BI273" s="100">
        <v>0</v>
      </c>
      <c r="BJ273" s="204">
        <v>0</v>
      </c>
      <c r="BK273" s="91" t="s">
        <v>603</v>
      </c>
      <c r="BL273" s="111"/>
      <c r="BM273" s="90" t="s">
        <v>233</v>
      </c>
      <c r="BN273" s="125" t="s">
        <v>1713</v>
      </c>
      <c r="BO273" s="363" t="s">
        <v>1714</v>
      </c>
      <c r="BP273" s="100" t="s">
        <v>653</v>
      </c>
      <c r="BQ273" s="100" t="s">
        <v>1967</v>
      </c>
      <c r="BR273" s="125" t="s">
        <v>1717</v>
      </c>
      <c r="BS273" s="100"/>
      <c r="BT273" s="100"/>
      <c r="BU273" s="100"/>
      <c r="BV273" s="100"/>
      <c r="BW273" s="100"/>
      <c r="BX273" s="100"/>
      <c r="BY273" s="100"/>
      <c r="BZ273" s="100"/>
      <c r="CA273" s="100"/>
      <c r="CB273" s="125" t="s">
        <v>1964</v>
      </c>
    </row>
    <row r="274" s="72" customFormat="1" ht="59" hidden="1" customHeight="1" spans="1:80">
      <c r="A274" s="100">
        <f t="shared" si="59"/>
        <v>246</v>
      </c>
      <c r="B274" s="91" t="s">
        <v>1968</v>
      </c>
      <c r="C274" s="103"/>
      <c r="D274" s="103"/>
      <c r="E274" s="103"/>
      <c r="F274" s="103"/>
      <c r="G274" s="90" t="s">
        <v>1678</v>
      </c>
      <c r="H274" s="90" t="s">
        <v>1696</v>
      </c>
      <c r="I274" s="90" t="s">
        <v>584</v>
      </c>
      <c r="J274" s="90" t="s">
        <v>163</v>
      </c>
      <c r="K274" s="91" t="s">
        <v>1969</v>
      </c>
      <c r="L274" s="90" t="s">
        <v>1970</v>
      </c>
      <c r="M274" s="100">
        <v>3500</v>
      </c>
      <c r="N274" s="100"/>
      <c r="O274" s="100">
        <v>3500</v>
      </c>
      <c r="P274" s="100"/>
      <c r="Q274" s="100"/>
      <c r="R274" s="100"/>
      <c r="S274" s="100"/>
      <c r="T274" s="100"/>
      <c r="U274" s="100"/>
      <c r="V274" s="90" t="s">
        <v>431</v>
      </c>
      <c r="W274" s="90" t="s">
        <v>431</v>
      </c>
      <c r="X274" s="90" t="s">
        <v>431</v>
      </c>
      <c r="Y274" s="90" t="s">
        <v>431</v>
      </c>
      <c r="Z274" s="153"/>
      <c r="AA274" s="153"/>
      <c r="AB274" s="154"/>
      <c r="AC274" s="154"/>
      <c r="AD274" s="154"/>
      <c r="AE274" s="154"/>
      <c r="AF274" s="248"/>
      <c r="AG274" s="248"/>
      <c r="AH274" s="248"/>
      <c r="AI274" s="248"/>
      <c r="AJ274" s="248"/>
      <c r="AK274" s="248"/>
      <c r="AL274" s="158"/>
      <c r="AM274" s="158">
        <v>0</v>
      </c>
      <c r="AN274" s="158">
        <v>0</v>
      </c>
      <c r="AO274" s="158"/>
      <c r="AP274" s="158"/>
      <c r="AQ274" s="158"/>
      <c r="AR274" s="158"/>
      <c r="AS274" s="158">
        <v>0</v>
      </c>
      <c r="AT274" s="158">
        <v>0</v>
      </c>
      <c r="AU274" s="158">
        <v>0</v>
      </c>
      <c r="AV274" s="158">
        <v>0</v>
      </c>
      <c r="AW274" s="158">
        <v>0</v>
      </c>
      <c r="AX274" s="158">
        <v>0</v>
      </c>
      <c r="AY274" s="158">
        <v>0</v>
      </c>
      <c r="AZ274" s="158">
        <v>0</v>
      </c>
      <c r="BA274" s="158">
        <v>0</v>
      </c>
      <c r="BB274" s="158">
        <v>0</v>
      </c>
      <c r="BC274" s="158">
        <v>0</v>
      </c>
      <c r="BD274" s="158">
        <v>0</v>
      </c>
      <c r="BE274" s="158">
        <v>0</v>
      </c>
      <c r="BF274" s="158">
        <v>0</v>
      </c>
      <c r="BG274" s="100">
        <v>0</v>
      </c>
      <c r="BH274" s="100">
        <v>0</v>
      </c>
      <c r="BI274" s="100">
        <v>0</v>
      </c>
      <c r="BJ274" s="204">
        <v>0</v>
      </c>
      <c r="BK274" s="91" t="s">
        <v>603</v>
      </c>
      <c r="BL274" s="111"/>
      <c r="BM274" s="100" t="s">
        <v>163</v>
      </c>
      <c r="BN274" s="125" t="s">
        <v>1713</v>
      </c>
      <c r="BO274" s="363" t="s">
        <v>1714</v>
      </c>
      <c r="BP274" s="100" t="s">
        <v>624</v>
      </c>
      <c r="BQ274" s="100" t="s">
        <v>625</v>
      </c>
      <c r="BR274" s="125" t="s">
        <v>1717</v>
      </c>
      <c r="BS274" s="100"/>
      <c r="BT274" s="100"/>
      <c r="BU274" s="100"/>
      <c r="BV274" s="100"/>
      <c r="BW274" s="100"/>
      <c r="BX274" s="100"/>
      <c r="BY274" s="100"/>
      <c r="BZ274" s="100"/>
      <c r="CA274" s="100"/>
      <c r="CB274" s="125"/>
    </row>
    <row r="275" s="77" customFormat="1" ht="39" hidden="1" customHeight="1" spans="1:80">
      <c r="A275" s="120" t="s">
        <v>1971</v>
      </c>
      <c r="B275" s="120"/>
      <c r="C275" s="120"/>
      <c r="D275" s="120"/>
      <c r="E275" s="120"/>
      <c r="F275" s="120"/>
      <c r="G275" s="194"/>
      <c r="H275" s="194"/>
      <c r="I275" s="194"/>
      <c r="J275" s="120"/>
      <c r="K275" s="120"/>
      <c r="L275" s="121"/>
      <c r="M275" s="121">
        <f>SUM(M276+M293+M313)</f>
        <v>160285.55</v>
      </c>
      <c r="N275" s="121">
        <f t="shared" ref="N275:BI275" si="60">SUM(N276+N293+N313)</f>
        <v>6352.63</v>
      </c>
      <c r="O275" s="121">
        <f t="shared" si="60"/>
        <v>61111.12</v>
      </c>
      <c r="P275" s="121">
        <f t="shared" si="60"/>
        <v>15922</v>
      </c>
      <c r="Q275" s="121">
        <f t="shared" si="60"/>
        <v>0</v>
      </c>
      <c r="R275" s="121">
        <f t="shared" si="60"/>
        <v>0</v>
      </c>
      <c r="S275" s="121">
        <f t="shared" si="60"/>
        <v>32293.27</v>
      </c>
      <c r="T275" s="121">
        <f t="shared" si="60"/>
        <v>0</v>
      </c>
      <c r="U275" s="121">
        <f t="shared" si="60"/>
        <v>58104.65</v>
      </c>
      <c r="V275" s="121">
        <f t="shared" si="60"/>
        <v>0</v>
      </c>
      <c r="W275" s="121">
        <f t="shared" si="60"/>
        <v>0</v>
      </c>
      <c r="X275" s="121">
        <f t="shared" si="60"/>
        <v>0</v>
      </c>
      <c r="Y275" s="121">
        <f t="shared" si="60"/>
        <v>0</v>
      </c>
      <c r="Z275" s="121">
        <f t="shared" si="60"/>
        <v>112</v>
      </c>
      <c r="AA275" s="121">
        <f t="shared" si="60"/>
        <v>232</v>
      </c>
      <c r="AB275" s="121">
        <f t="shared" si="60"/>
        <v>2179.78</v>
      </c>
      <c r="AC275" s="121">
        <f t="shared" si="60"/>
        <v>1261.52</v>
      </c>
      <c r="AD275" s="121">
        <f t="shared" si="60"/>
        <v>0</v>
      </c>
      <c r="AE275" s="121">
        <f t="shared" si="60"/>
        <v>0</v>
      </c>
      <c r="AF275" s="121">
        <f t="shared" si="60"/>
        <v>0</v>
      </c>
      <c r="AG275" s="121">
        <f t="shared" si="60"/>
        <v>0</v>
      </c>
      <c r="AH275" s="121">
        <f t="shared" si="60"/>
        <v>0</v>
      </c>
      <c r="AI275" s="121">
        <f t="shared" si="60"/>
        <v>0</v>
      </c>
      <c r="AJ275" s="121">
        <f t="shared" si="60"/>
        <v>0</v>
      </c>
      <c r="AK275" s="121">
        <f t="shared" si="60"/>
        <v>0</v>
      </c>
      <c r="AL275" s="121">
        <f t="shared" si="60"/>
        <v>0</v>
      </c>
      <c r="AM275" s="121">
        <f t="shared" si="60"/>
        <v>3313.5</v>
      </c>
      <c r="AN275" s="121">
        <f t="shared" si="60"/>
        <v>2187.327</v>
      </c>
      <c r="AO275" s="121">
        <f t="shared" si="60"/>
        <v>0</v>
      </c>
      <c r="AP275" s="121">
        <f t="shared" si="60"/>
        <v>0</v>
      </c>
      <c r="AQ275" s="121">
        <f t="shared" si="60"/>
        <v>0</v>
      </c>
      <c r="AR275" s="121">
        <f t="shared" si="60"/>
        <v>0</v>
      </c>
      <c r="AS275" s="121">
        <f t="shared" si="60"/>
        <v>5500.827</v>
      </c>
      <c r="AT275" s="121">
        <f t="shared" si="60"/>
        <v>4073.645</v>
      </c>
      <c r="AU275" s="121">
        <f t="shared" si="60"/>
        <v>9574.475</v>
      </c>
      <c r="AV275" s="121">
        <f t="shared" si="60"/>
        <v>4513.927</v>
      </c>
      <c r="AW275" s="121">
        <f t="shared" si="60"/>
        <v>14088.407</v>
      </c>
      <c r="AX275" s="121">
        <f t="shared" si="60"/>
        <v>6152.8848</v>
      </c>
      <c r="AY275" s="121">
        <f t="shared" si="60"/>
        <v>20206.2918</v>
      </c>
      <c r="AZ275" s="121">
        <f t="shared" si="60"/>
        <v>5663.02</v>
      </c>
      <c r="BA275" s="121">
        <f t="shared" si="60"/>
        <v>24989.3118</v>
      </c>
      <c r="BB275" s="121">
        <f t="shared" si="60"/>
        <v>3393.268</v>
      </c>
      <c r="BC275" s="121">
        <f t="shared" si="60"/>
        <v>27282.5798</v>
      </c>
      <c r="BD275" s="121">
        <f t="shared" si="60"/>
        <v>4079.825</v>
      </c>
      <c r="BE275" s="121">
        <f t="shared" si="60"/>
        <v>31368.6048</v>
      </c>
      <c r="BF275" s="121">
        <f t="shared" si="60"/>
        <v>3800.737</v>
      </c>
      <c r="BG275" s="121">
        <f t="shared" si="60"/>
        <v>35169.3418</v>
      </c>
      <c r="BH275" s="121">
        <f t="shared" si="60"/>
        <v>3825.496</v>
      </c>
      <c r="BI275" s="121">
        <f t="shared" si="60"/>
        <v>38994.8378</v>
      </c>
      <c r="BJ275" s="200">
        <f>BI275/U275</f>
        <v>0.671113891917428</v>
      </c>
      <c r="BK275" s="120"/>
      <c r="BL275" s="120"/>
      <c r="BM275" s="121"/>
      <c r="BN275" s="121"/>
      <c r="BO275" s="121"/>
      <c r="BP275" s="121"/>
      <c r="BQ275" s="121"/>
      <c r="BR275" s="121"/>
      <c r="BS275" s="121"/>
      <c r="BT275" s="121"/>
      <c r="BU275" s="121"/>
      <c r="BV275" s="121"/>
      <c r="BW275" s="121"/>
      <c r="BX275" s="121"/>
      <c r="BY275" s="121"/>
      <c r="BZ275" s="121"/>
      <c r="CA275" s="121"/>
      <c r="CB275" s="121"/>
    </row>
    <row r="276" s="77" customFormat="1" ht="39" hidden="1" customHeight="1" spans="1:80">
      <c r="A276" s="97" t="s">
        <v>1972</v>
      </c>
      <c r="B276" s="98"/>
      <c r="C276" s="98"/>
      <c r="D276" s="98"/>
      <c r="E276" s="98"/>
      <c r="F276" s="98"/>
      <c r="G276" s="98"/>
      <c r="H276" s="98"/>
      <c r="I276" s="98"/>
      <c r="J276" s="119"/>
      <c r="K276" s="120"/>
      <c r="L276" s="121"/>
      <c r="M276" s="121">
        <f>SUM(M277:M292)</f>
        <v>73413.62</v>
      </c>
      <c r="N276" s="121">
        <f t="shared" ref="N276:BI276" si="61">SUM(N277:N292)</f>
        <v>2781</v>
      </c>
      <c r="O276" s="121">
        <f t="shared" si="61"/>
        <v>21206.6</v>
      </c>
      <c r="P276" s="121">
        <f t="shared" si="61"/>
        <v>1746</v>
      </c>
      <c r="Q276" s="121">
        <f t="shared" si="61"/>
        <v>0</v>
      </c>
      <c r="R276" s="121">
        <f t="shared" si="61"/>
        <v>0</v>
      </c>
      <c r="S276" s="121">
        <f t="shared" si="61"/>
        <v>30956.15</v>
      </c>
      <c r="T276" s="121">
        <f t="shared" si="61"/>
        <v>0</v>
      </c>
      <c r="U276" s="121">
        <f t="shared" si="61"/>
        <v>21564.62</v>
      </c>
      <c r="V276" s="121">
        <f t="shared" si="61"/>
        <v>0</v>
      </c>
      <c r="W276" s="121">
        <f t="shared" si="61"/>
        <v>0</v>
      </c>
      <c r="X276" s="121">
        <f t="shared" si="61"/>
        <v>0</v>
      </c>
      <c r="Y276" s="121">
        <f t="shared" si="61"/>
        <v>0</v>
      </c>
      <c r="Z276" s="121">
        <f t="shared" si="61"/>
        <v>1</v>
      </c>
      <c r="AA276" s="121">
        <f t="shared" si="61"/>
        <v>133</v>
      </c>
      <c r="AB276" s="121">
        <f t="shared" si="61"/>
        <v>1926.04</v>
      </c>
      <c r="AC276" s="121">
        <f t="shared" si="61"/>
        <v>1111.11</v>
      </c>
      <c r="AD276" s="121">
        <f t="shared" si="61"/>
        <v>0</v>
      </c>
      <c r="AE276" s="121">
        <f t="shared" si="61"/>
        <v>0</v>
      </c>
      <c r="AF276" s="121">
        <f t="shared" si="61"/>
        <v>0</v>
      </c>
      <c r="AG276" s="121">
        <f t="shared" si="61"/>
        <v>0</v>
      </c>
      <c r="AH276" s="121">
        <f t="shared" si="61"/>
        <v>0</v>
      </c>
      <c r="AI276" s="121">
        <f t="shared" si="61"/>
        <v>0</v>
      </c>
      <c r="AJ276" s="121">
        <f t="shared" si="61"/>
        <v>0</v>
      </c>
      <c r="AK276" s="121">
        <f t="shared" si="61"/>
        <v>0</v>
      </c>
      <c r="AL276" s="121">
        <f t="shared" si="61"/>
        <v>0</v>
      </c>
      <c r="AM276" s="121">
        <f t="shared" si="61"/>
        <v>2055.5</v>
      </c>
      <c r="AN276" s="121">
        <f t="shared" si="61"/>
        <v>1264.327</v>
      </c>
      <c r="AO276" s="121">
        <f t="shared" si="61"/>
        <v>0</v>
      </c>
      <c r="AP276" s="121">
        <f t="shared" si="61"/>
        <v>0</v>
      </c>
      <c r="AQ276" s="121">
        <f t="shared" si="61"/>
        <v>0</v>
      </c>
      <c r="AR276" s="121">
        <f t="shared" si="61"/>
        <v>0</v>
      </c>
      <c r="AS276" s="121">
        <f t="shared" si="61"/>
        <v>3319.827</v>
      </c>
      <c r="AT276" s="121">
        <f t="shared" si="61"/>
        <v>2035.645</v>
      </c>
      <c r="AU276" s="121">
        <f t="shared" si="61"/>
        <v>5355.475</v>
      </c>
      <c r="AV276" s="121">
        <f t="shared" si="61"/>
        <v>2410.927</v>
      </c>
      <c r="AW276" s="121">
        <f t="shared" si="61"/>
        <v>7766.407</v>
      </c>
      <c r="AX276" s="121">
        <f t="shared" si="61"/>
        <v>2992.8848</v>
      </c>
      <c r="AY276" s="121">
        <f t="shared" si="61"/>
        <v>10724.2918</v>
      </c>
      <c r="AZ276" s="121">
        <f t="shared" si="61"/>
        <v>2346.02</v>
      </c>
      <c r="BA276" s="121">
        <f t="shared" si="61"/>
        <v>12455.3118</v>
      </c>
      <c r="BB276" s="121">
        <f t="shared" si="61"/>
        <v>881.268</v>
      </c>
      <c r="BC276" s="121">
        <f t="shared" si="61"/>
        <v>13336.5798</v>
      </c>
      <c r="BD276" s="121">
        <f t="shared" si="61"/>
        <v>836.825</v>
      </c>
      <c r="BE276" s="121">
        <f t="shared" si="61"/>
        <v>14173.4048</v>
      </c>
      <c r="BF276" s="121">
        <f t="shared" si="61"/>
        <v>634.537</v>
      </c>
      <c r="BG276" s="121">
        <f t="shared" si="61"/>
        <v>14807.9418</v>
      </c>
      <c r="BH276" s="121">
        <f t="shared" si="61"/>
        <v>875.216</v>
      </c>
      <c r="BI276" s="121">
        <f t="shared" si="61"/>
        <v>15683.1578</v>
      </c>
      <c r="BJ276" s="200">
        <f>BI276/U276</f>
        <v>0.727263350803306</v>
      </c>
      <c r="BK276" s="120"/>
      <c r="BL276" s="120"/>
      <c r="BM276" s="121"/>
      <c r="BN276" s="121"/>
      <c r="BO276" s="121"/>
      <c r="BP276" s="121"/>
      <c r="BQ276" s="121"/>
      <c r="BR276" s="121"/>
      <c r="BS276" s="121"/>
      <c r="BT276" s="121"/>
      <c r="BU276" s="121"/>
      <c r="BV276" s="121"/>
      <c r="BW276" s="121"/>
      <c r="BX276" s="121"/>
      <c r="BY276" s="121"/>
      <c r="BZ276" s="121"/>
      <c r="CA276" s="121"/>
      <c r="CB276" s="121"/>
    </row>
    <row r="277" ht="82.95" hidden="1" customHeight="1" spans="1:80">
      <c r="A277" s="100">
        <f>ROW()-30</f>
        <v>247</v>
      </c>
      <c r="B277" s="91" t="s">
        <v>1973</v>
      </c>
      <c r="C277" s="102"/>
      <c r="D277" s="102"/>
      <c r="E277" s="102"/>
      <c r="F277" s="102"/>
      <c r="G277" s="90" t="s">
        <v>1974</v>
      </c>
      <c r="H277" s="90" t="s">
        <v>1974</v>
      </c>
      <c r="I277" s="90" t="s">
        <v>85</v>
      </c>
      <c r="J277" s="100" t="s">
        <v>100</v>
      </c>
      <c r="K277" s="91" t="s">
        <v>1975</v>
      </c>
      <c r="L277" s="90" t="s">
        <v>1976</v>
      </c>
      <c r="M277" s="100">
        <v>448.4</v>
      </c>
      <c r="N277" s="100"/>
      <c r="O277" s="100">
        <v>448.4</v>
      </c>
      <c r="P277" s="100"/>
      <c r="Q277" s="100"/>
      <c r="R277" s="100"/>
      <c r="S277" s="100">
        <v>300</v>
      </c>
      <c r="T277" s="100"/>
      <c r="U277" s="100">
        <v>148.4</v>
      </c>
      <c r="V277" s="90" t="s">
        <v>1977</v>
      </c>
      <c r="W277" s="90" t="s">
        <v>1978</v>
      </c>
      <c r="X277" s="90" t="s">
        <v>1979</v>
      </c>
      <c r="Y277" s="90"/>
      <c r="Z277" s="153"/>
      <c r="AA277" s="153">
        <v>9</v>
      </c>
      <c r="AB277" s="154">
        <v>3.17</v>
      </c>
      <c r="AC277" s="154"/>
      <c r="AD277" s="154"/>
      <c r="AE277" s="154"/>
      <c r="AF277" s="155"/>
      <c r="AG277" s="155"/>
      <c r="AH277" s="158" t="s">
        <v>92</v>
      </c>
      <c r="AI277" s="158" t="s">
        <v>92</v>
      </c>
      <c r="AJ277" s="154" t="s">
        <v>1980</v>
      </c>
      <c r="AK277" s="158" t="s">
        <v>92</v>
      </c>
      <c r="AL277" s="158" t="s">
        <v>182</v>
      </c>
      <c r="AM277" s="158">
        <v>25</v>
      </c>
      <c r="AN277" s="158">
        <v>10</v>
      </c>
      <c r="AO277" s="158"/>
      <c r="AP277" s="158"/>
      <c r="AQ277" s="158" t="s">
        <v>107</v>
      </c>
      <c r="AR277" s="158" t="s">
        <v>1477</v>
      </c>
      <c r="AS277" s="158">
        <v>35</v>
      </c>
      <c r="AT277" s="158">
        <v>20</v>
      </c>
      <c r="AU277" s="158">
        <v>55</v>
      </c>
      <c r="AV277" s="158">
        <v>15</v>
      </c>
      <c r="AW277" s="158">
        <v>70</v>
      </c>
      <c r="AX277" s="158">
        <v>15</v>
      </c>
      <c r="AY277" s="158">
        <v>85</v>
      </c>
      <c r="AZ277" s="158">
        <v>63.4</v>
      </c>
      <c r="BA277" s="158">
        <v>148.4</v>
      </c>
      <c r="BB277" s="158">
        <v>0</v>
      </c>
      <c r="BC277" s="158">
        <v>148.4</v>
      </c>
      <c r="BD277" s="158">
        <v>0</v>
      </c>
      <c r="BE277" s="158">
        <v>148.4</v>
      </c>
      <c r="BF277" s="158">
        <v>0</v>
      </c>
      <c r="BG277" s="100">
        <v>148.4</v>
      </c>
      <c r="BH277" s="100">
        <v>0</v>
      </c>
      <c r="BI277" s="100">
        <v>148.4</v>
      </c>
      <c r="BJ277" s="204">
        <f>BA277/U277</f>
        <v>1</v>
      </c>
      <c r="BK277" s="91" t="s">
        <v>1981</v>
      </c>
      <c r="BL277" s="111"/>
      <c r="BM277" s="100" t="s">
        <v>100</v>
      </c>
      <c r="BN277" s="90" t="s">
        <v>1982</v>
      </c>
      <c r="BO277" s="90" t="s">
        <v>200</v>
      </c>
      <c r="BP277" s="100" t="s">
        <v>136</v>
      </c>
      <c r="BQ277" s="100" t="s">
        <v>592</v>
      </c>
      <c r="BR277" s="90"/>
      <c r="BS277" s="100"/>
      <c r="BT277" s="100"/>
      <c r="BU277" s="100"/>
      <c r="BV277" s="100"/>
      <c r="BW277" s="100"/>
      <c r="BX277" s="100"/>
      <c r="BY277" s="100"/>
      <c r="BZ277" s="100"/>
      <c r="CA277" s="100"/>
      <c r="CB277" s="90" t="s">
        <v>100</v>
      </c>
    </row>
    <row r="278" ht="58" hidden="1" customHeight="1" spans="1:80">
      <c r="A278" s="100">
        <f t="shared" ref="A278:A292" si="62">ROW()-30</f>
        <v>248</v>
      </c>
      <c r="B278" s="91" t="s">
        <v>1983</v>
      </c>
      <c r="C278" s="102"/>
      <c r="D278" s="102"/>
      <c r="E278" s="102"/>
      <c r="F278" s="102"/>
      <c r="G278" s="90" t="s">
        <v>1974</v>
      </c>
      <c r="H278" s="90" t="s">
        <v>1974</v>
      </c>
      <c r="I278" s="90" t="s">
        <v>85</v>
      </c>
      <c r="J278" s="100" t="s">
        <v>150</v>
      </c>
      <c r="K278" s="111" t="s">
        <v>1984</v>
      </c>
      <c r="L278" s="90" t="s">
        <v>117</v>
      </c>
      <c r="M278" s="100">
        <v>300</v>
      </c>
      <c r="N278" s="100"/>
      <c r="O278" s="100"/>
      <c r="P278" s="100">
        <v>300</v>
      </c>
      <c r="Q278" s="100"/>
      <c r="R278" s="100"/>
      <c r="S278" s="100"/>
      <c r="T278" s="100"/>
      <c r="U278" s="100">
        <v>300</v>
      </c>
      <c r="V278" s="90" t="s">
        <v>601</v>
      </c>
      <c r="W278" s="90" t="s">
        <v>1859</v>
      </c>
      <c r="X278" s="90" t="s">
        <v>1682</v>
      </c>
      <c r="Y278" s="90" t="s">
        <v>121</v>
      </c>
      <c r="Z278" s="153"/>
      <c r="AA278" s="153">
        <v>12</v>
      </c>
      <c r="AB278" s="158"/>
      <c r="AC278" s="158"/>
      <c r="AD278" s="158"/>
      <c r="AE278" s="158"/>
      <c r="AF278" s="155"/>
      <c r="AG278" s="155"/>
      <c r="AH278" s="183" t="s">
        <v>92</v>
      </c>
      <c r="AI278" s="183" t="s">
        <v>92</v>
      </c>
      <c r="AJ278" s="158" t="s">
        <v>735</v>
      </c>
      <c r="AK278" s="183" t="s">
        <v>92</v>
      </c>
      <c r="AL278" s="158" t="s">
        <v>156</v>
      </c>
      <c r="AM278" s="158">
        <v>30</v>
      </c>
      <c r="AN278" s="158">
        <v>28</v>
      </c>
      <c r="AO278" s="158"/>
      <c r="AP278" s="158"/>
      <c r="AQ278" s="158" t="s">
        <v>122</v>
      </c>
      <c r="AR278" s="158"/>
      <c r="AS278" s="158">
        <v>58</v>
      </c>
      <c r="AT278" s="158">
        <v>32</v>
      </c>
      <c r="AU278" s="158">
        <v>90</v>
      </c>
      <c r="AV278" s="158">
        <v>50</v>
      </c>
      <c r="AW278" s="158">
        <v>140</v>
      </c>
      <c r="AX278" s="158">
        <v>40</v>
      </c>
      <c r="AY278" s="158">
        <v>180</v>
      </c>
      <c r="AZ278" s="158">
        <v>30</v>
      </c>
      <c r="BA278" s="158">
        <v>210</v>
      </c>
      <c r="BB278" s="158">
        <v>32</v>
      </c>
      <c r="BC278" s="158">
        <v>242</v>
      </c>
      <c r="BD278" s="158">
        <v>33</v>
      </c>
      <c r="BE278" s="158">
        <v>275</v>
      </c>
      <c r="BF278" s="158">
        <v>12</v>
      </c>
      <c r="BG278" s="100">
        <v>287</v>
      </c>
      <c r="BH278" s="100">
        <v>4</v>
      </c>
      <c r="BI278" s="100">
        <v>291</v>
      </c>
      <c r="BJ278" s="204">
        <f>BI278/U278</f>
        <v>0.97</v>
      </c>
      <c r="BK278" s="91" t="s">
        <v>1985</v>
      </c>
      <c r="BL278" s="111"/>
      <c r="BM278" s="100" t="s">
        <v>150</v>
      </c>
      <c r="BN278" s="100" t="s">
        <v>150</v>
      </c>
      <c r="BO278" s="100" t="s">
        <v>1986</v>
      </c>
      <c r="BP278" s="100" t="s">
        <v>160</v>
      </c>
      <c r="BQ278" s="100" t="s">
        <v>1987</v>
      </c>
      <c r="BR278" s="100"/>
      <c r="BS278" s="100"/>
      <c r="BT278" s="100"/>
      <c r="BU278" s="100"/>
      <c r="BV278" s="100"/>
      <c r="BW278" s="100"/>
      <c r="BX278" s="100"/>
      <c r="BY278" s="100"/>
      <c r="BZ278" s="100"/>
      <c r="CA278" s="100"/>
      <c r="CB278" s="90" t="s">
        <v>150</v>
      </c>
    </row>
    <row r="279" ht="101" hidden="1" customHeight="1" spans="1:80">
      <c r="A279" s="100">
        <f t="shared" si="62"/>
        <v>249</v>
      </c>
      <c r="B279" s="110" t="s">
        <v>1988</v>
      </c>
      <c r="C279" s="102"/>
      <c r="D279" s="102"/>
      <c r="E279" s="102"/>
      <c r="F279" s="102"/>
      <c r="G279" s="90" t="s">
        <v>1974</v>
      </c>
      <c r="H279" s="90" t="s">
        <v>1974</v>
      </c>
      <c r="I279" s="90" t="s">
        <v>85</v>
      </c>
      <c r="J279" s="126" t="s">
        <v>176</v>
      </c>
      <c r="K279" s="110" t="s">
        <v>1989</v>
      </c>
      <c r="L279" s="126" t="s">
        <v>1990</v>
      </c>
      <c r="M279" s="126">
        <v>6120</v>
      </c>
      <c r="N279" s="90"/>
      <c r="O279" s="126">
        <v>6120</v>
      </c>
      <c r="P279" s="90"/>
      <c r="Q279" s="100"/>
      <c r="R279" s="100"/>
      <c r="S279" s="90">
        <v>5377.15</v>
      </c>
      <c r="T279" s="100"/>
      <c r="U279" s="90">
        <v>750</v>
      </c>
      <c r="V279" s="126" t="s">
        <v>178</v>
      </c>
      <c r="W279" s="126" t="s">
        <v>179</v>
      </c>
      <c r="X279" s="126" t="s">
        <v>180</v>
      </c>
      <c r="Y279" s="126" t="s">
        <v>181</v>
      </c>
      <c r="Z279" s="153"/>
      <c r="AA279" s="153">
        <v>12</v>
      </c>
      <c r="AB279" s="154"/>
      <c r="AC279" s="154"/>
      <c r="AD279" s="154"/>
      <c r="AE279" s="154"/>
      <c r="AF279" s="155"/>
      <c r="AG279" s="155"/>
      <c r="AH279" s="158" t="s">
        <v>92</v>
      </c>
      <c r="AI279" s="158" t="s">
        <v>735</v>
      </c>
      <c r="AJ279" s="158" t="s">
        <v>735</v>
      </c>
      <c r="AK279" s="158" t="s">
        <v>735</v>
      </c>
      <c r="AL279" s="158" t="s">
        <v>182</v>
      </c>
      <c r="AM279" s="158">
        <v>62.5</v>
      </c>
      <c r="AN279" s="158">
        <v>62.5</v>
      </c>
      <c r="AO279" s="158"/>
      <c r="AP279" s="158"/>
      <c r="AQ279" s="158" t="s">
        <v>122</v>
      </c>
      <c r="AR279" s="158"/>
      <c r="AS279" s="158">
        <v>125</v>
      </c>
      <c r="AT279" s="158">
        <v>62.5</v>
      </c>
      <c r="AU279" s="158">
        <v>187.5</v>
      </c>
      <c r="AV279" s="158">
        <v>62.5</v>
      </c>
      <c r="AW279" s="158">
        <v>250</v>
      </c>
      <c r="AX279" s="158">
        <v>62.5</v>
      </c>
      <c r="AY279" s="158">
        <v>312.5</v>
      </c>
      <c r="AZ279" s="158">
        <v>62.5</v>
      </c>
      <c r="BA279" s="158">
        <v>375</v>
      </c>
      <c r="BB279" s="158">
        <v>62.5</v>
      </c>
      <c r="BC279" s="158">
        <v>437.5</v>
      </c>
      <c r="BD279" s="158">
        <v>62.5</v>
      </c>
      <c r="BE279" s="158">
        <v>500</v>
      </c>
      <c r="BF279" s="158">
        <v>62.5</v>
      </c>
      <c r="BG279" s="100">
        <v>562.5</v>
      </c>
      <c r="BH279" s="100">
        <v>62.5</v>
      </c>
      <c r="BI279" s="100">
        <v>625</v>
      </c>
      <c r="BJ279" s="204">
        <f>BI279/U279</f>
        <v>0.833333333333333</v>
      </c>
      <c r="BK279" s="91" t="s">
        <v>1991</v>
      </c>
      <c r="BL279" s="111"/>
      <c r="BM279" s="220" t="s">
        <v>176</v>
      </c>
      <c r="BN279" s="220" t="s">
        <v>176</v>
      </c>
      <c r="BO279" s="90" t="s">
        <v>186</v>
      </c>
      <c r="BP279" s="90" t="s">
        <v>187</v>
      </c>
      <c r="BQ279" s="126" t="s">
        <v>1693</v>
      </c>
      <c r="BR279" s="100"/>
      <c r="BS279" s="100"/>
      <c r="BT279" s="100"/>
      <c r="BU279" s="100"/>
      <c r="BV279" s="100"/>
      <c r="BW279" s="100"/>
      <c r="BX279" s="100"/>
      <c r="BY279" s="100"/>
      <c r="BZ279" s="100"/>
      <c r="CA279" s="100"/>
      <c r="CB279" s="100" t="s">
        <v>176</v>
      </c>
    </row>
    <row r="280" ht="81" hidden="1" customHeight="1" spans="1:80">
      <c r="A280" s="100">
        <f t="shared" si="62"/>
        <v>250</v>
      </c>
      <c r="B280" s="110" t="s">
        <v>1992</v>
      </c>
      <c r="C280" s="102"/>
      <c r="D280" s="102"/>
      <c r="E280" s="102"/>
      <c r="F280" s="102"/>
      <c r="G280" s="90" t="s">
        <v>1974</v>
      </c>
      <c r="H280" s="90" t="s">
        <v>1974</v>
      </c>
      <c r="I280" s="90" t="s">
        <v>85</v>
      </c>
      <c r="J280" s="220" t="s">
        <v>176</v>
      </c>
      <c r="K280" s="108" t="s">
        <v>1993</v>
      </c>
      <c r="L280" s="125" t="s">
        <v>1994</v>
      </c>
      <c r="M280" s="90">
        <v>1800</v>
      </c>
      <c r="N280" s="324"/>
      <c r="O280" s="90">
        <v>1800</v>
      </c>
      <c r="P280" s="90"/>
      <c r="Q280" s="100"/>
      <c r="R280" s="100"/>
      <c r="S280" s="90">
        <v>800</v>
      </c>
      <c r="T280" s="100"/>
      <c r="U280" s="90">
        <v>1000</v>
      </c>
      <c r="V280" s="126" t="s">
        <v>1995</v>
      </c>
      <c r="W280" s="126" t="s">
        <v>1996</v>
      </c>
      <c r="X280" s="126" t="s">
        <v>1997</v>
      </c>
      <c r="Y280" s="126" t="s">
        <v>1998</v>
      </c>
      <c r="Z280" s="153"/>
      <c r="AA280" s="153">
        <v>12</v>
      </c>
      <c r="AB280" s="154"/>
      <c r="AC280" s="154"/>
      <c r="AD280" s="154"/>
      <c r="AE280" s="154"/>
      <c r="AF280" s="155"/>
      <c r="AG280" s="155"/>
      <c r="AH280" s="158" t="s">
        <v>92</v>
      </c>
      <c r="AI280" s="158" t="s">
        <v>92</v>
      </c>
      <c r="AJ280" s="158" t="s">
        <v>735</v>
      </c>
      <c r="AK280" s="154" t="s">
        <v>1999</v>
      </c>
      <c r="AL280" s="158" t="s">
        <v>182</v>
      </c>
      <c r="AM280" s="158">
        <v>400</v>
      </c>
      <c r="AN280" s="158">
        <v>50</v>
      </c>
      <c r="AO280" s="158"/>
      <c r="AP280" s="158"/>
      <c r="AQ280" s="158" t="s">
        <v>122</v>
      </c>
      <c r="AR280" s="158"/>
      <c r="AS280" s="158">
        <v>450</v>
      </c>
      <c r="AT280" s="158">
        <v>100</v>
      </c>
      <c r="AU280" s="158">
        <v>550</v>
      </c>
      <c r="AV280" s="158">
        <v>100</v>
      </c>
      <c r="AW280" s="158">
        <v>650</v>
      </c>
      <c r="AX280" s="158">
        <v>100</v>
      </c>
      <c r="AY280" s="158">
        <v>750</v>
      </c>
      <c r="AZ280" s="158">
        <v>50</v>
      </c>
      <c r="BA280" s="158">
        <v>800</v>
      </c>
      <c r="BB280" s="158">
        <v>50</v>
      </c>
      <c r="BC280" s="158">
        <v>850</v>
      </c>
      <c r="BD280" s="158">
        <v>50</v>
      </c>
      <c r="BE280" s="158">
        <v>900</v>
      </c>
      <c r="BF280" s="158">
        <v>50</v>
      </c>
      <c r="BG280" s="100">
        <v>950</v>
      </c>
      <c r="BH280" s="100">
        <v>10</v>
      </c>
      <c r="BI280" s="100">
        <v>960</v>
      </c>
      <c r="BJ280" s="204">
        <f>BI280/U280</f>
        <v>0.96</v>
      </c>
      <c r="BK280" s="91" t="s">
        <v>2000</v>
      </c>
      <c r="BL280" s="111"/>
      <c r="BM280" s="220" t="s">
        <v>176</v>
      </c>
      <c r="BN280" s="224" t="s">
        <v>176</v>
      </c>
      <c r="BO280" s="90" t="s">
        <v>186</v>
      </c>
      <c r="BP280" s="90" t="s">
        <v>187</v>
      </c>
      <c r="BQ280" s="224" t="s">
        <v>2001</v>
      </c>
      <c r="BR280" s="100"/>
      <c r="BS280" s="100"/>
      <c r="BT280" s="100"/>
      <c r="BU280" s="100"/>
      <c r="BV280" s="100"/>
      <c r="BW280" s="100"/>
      <c r="BX280" s="100"/>
      <c r="BY280" s="100"/>
      <c r="BZ280" s="100"/>
      <c r="CA280" s="100"/>
      <c r="CB280" s="100" t="s">
        <v>176</v>
      </c>
    </row>
    <row r="281" ht="64" hidden="1" customHeight="1" spans="1:80">
      <c r="A281" s="100">
        <f t="shared" si="62"/>
        <v>251</v>
      </c>
      <c r="B281" s="91" t="s">
        <v>2002</v>
      </c>
      <c r="C281" s="102"/>
      <c r="D281" s="102"/>
      <c r="E281" s="102"/>
      <c r="F281" s="102"/>
      <c r="G281" s="90" t="s">
        <v>1974</v>
      </c>
      <c r="H281" s="90" t="s">
        <v>1974</v>
      </c>
      <c r="I281" s="90" t="s">
        <v>85</v>
      </c>
      <c r="J281" s="90" t="s">
        <v>491</v>
      </c>
      <c r="K281" s="91" t="s">
        <v>2003</v>
      </c>
      <c r="L281" s="90" t="s">
        <v>2004</v>
      </c>
      <c r="M281" s="90">
        <v>800</v>
      </c>
      <c r="N281" s="100">
        <v>724</v>
      </c>
      <c r="O281" s="100"/>
      <c r="P281" s="100">
        <v>76</v>
      </c>
      <c r="Q281" s="100"/>
      <c r="R281" s="100"/>
      <c r="S281" s="100">
        <v>700</v>
      </c>
      <c r="T281" s="100"/>
      <c r="U281" s="100">
        <v>100</v>
      </c>
      <c r="V281" s="90" t="s">
        <v>2005</v>
      </c>
      <c r="W281" s="90" t="s">
        <v>1603</v>
      </c>
      <c r="X281" s="100"/>
      <c r="Y281" s="100"/>
      <c r="Z281" s="153"/>
      <c r="AA281" s="153">
        <v>7</v>
      </c>
      <c r="AB281" s="154"/>
      <c r="AC281" s="154"/>
      <c r="AD281" s="154"/>
      <c r="AE281" s="154"/>
      <c r="AF281" s="155"/>
      <c r="AG281" s="155"/>
      <c r="AH281" s="158" t="s">
        <v>92</v>
      </c>
      <c r="AI281" s="158" t="s">
        <v>92</v>
      </c>
      <c r="AJ281" s="158" t="s">
        <v>519</v>
      </c>
      <c r="AK281" s="158" t="s">
        <v>519</v>
      </c>
      <c r="AL281" s="158" t="s">
        <v>182</v>
      </c>
      <c r="AM281" s="158">
        <v>10</v>
      </c>
      <c r="AN281" s="158">
        <v>50</v>
      </c>
      <c r="AO281" s="158"/>
      <c r="AP281" s="158"/>
      <c r="AQ281" s="158" t="s">
        <v>108</v>
      </c>
      <c r="AR281" s="158" t="s">
        <v>108</v>
      </c>
      <c r="AS281" s="158">
        <v>60</v>
      </c>
      <c r="AT281" s="158">
        <v>30</v>
      </c>
      <c r="AU281" s="158">
        <v>90</v>
      </c>
      <c r="AV281" s="158">
        <v>10</v>
      </c>
      <c r="AW281" s="158">
        <v>100</v>
      </c>
      <c r="AX281" s="158">
        <v>0</v>
      </c>
      <c r="AY281" s="158">
        <v>100</v>
      </c>
      <c r="AZ281" s="158">
        <v>0</v>
      </c>
      <c r="BA281" s="158">
        <v>100</v>
      </c>
      <c r="BB281" s="158">
        <v>0</v>
      </c>
      <c r="BC281" s="158">
        <v>100</v>
      </c>
      <c r="BD281" s="158">
        <v>0</v>
      </c>
      <c r="BE281" s="158">
        <v>100</v>
      </c>
      <c r="BF281" s="158">
        <v>0</v>
      </c>
      <c r="BG281" s="100">
        <v>100</v>
      </c>
      <c r="BH281" s="100">
        <v>0</v>
      </c>
      <c r="BI281" s="100">
        <v>100</v>
      </c>
      <c r="BJ281" s="204">
        <f>AW281/U281</f>
        <v>1</v>
      </c>
      <c r="BK281" s="91" t="s">
        <v>2006</v>
      </c>
      <c r="BL281" s="111"/>
      <c r="BM281" s="90" t="s">
        <v>491</v>
      </c>
      <c r="BN281" s="100" t="s">
        <v>491</v>
      </c>
      <c r="BO281" s="220" t="s">
        <v>503</v>
      </c>
      <c r="BP281" s="100" t="s">
        <v>504</v>
      </c>
      <c r="BQ281" s="100" t="s">
        <v>505</v>
      </c>
      <c r="BR281" s="90"/>
      <c r="BS281" s="100"/>
      <c r="BT281" s="100"/>
      <c r="BU281" s="100"/>
      <c r="BV281" s="100"/>
      <c r="BW281" s="100"/>
      <c r="BX281" s="100"/>
      <c r="BY281" s="100"/>
      <c r="BZ281" s="100"/>
      <c r="CA281" s="100"/>
      <c r="CB281" s="90" t="s">
        <v>491</v>
      </c>
    </row>
    <row r="282" ht="70" customHeight="1" spans="1:80">
      <c r="A282" s="100">
        <v>62</v>
      </c>
      <c r="B282" s="110" t="s">
        <v>2007</v>
      </c>
      <c r="C282" s="102"/>
      <c r="D282" s="102"/>
      <c r="E282" s="102"/>
      <c r="F282" s="102"/>
      <c r="G282" s="90" t="s">
        <v>1974</v>
      </c>
      <c r="H282" s="90" t="s">
        <v>1974</v>
      </c>
      <c r="I282" s="90" t="s">
        <v>85</v>
      </c>
      <c r="J282" s="126" t="s">
        <v>251</v>
      </c>
      <c r="K282" s="110" t="s">
        <v>2008</v>
      </c>
      <c r="L282" s="126" t="s">
        <v>1994</v>
      </c>
      <c r="M282" s="126">
        <v>1200</v>
      </c>
      <c r="N282" s="126"/>
      <c r="O282" s="126"/>
      <c r="P282" s="126">
        <v>1200</v>
      </c>
      <c r="Q282" s="100"/>
      <c r="R282" s="100"/>
      <c r="S282" s="126">
        <v>200</v>
      </c>
      <c r="T282" s="100"/>
      <c r="U282" s="126">
        <v>1000</v>
      </c>
      <c r="V282" s="126" t="s">
        <v>2009</v>
      </c>
      <c r="W282" s="126" t="s">
        <v>2010</v>
      </c>
      <c r="X282" s="126" t="s">
        <v>2011</v>
      </c>
      <c r="Y282" s="126" t="s">
        <v>796</v>
      </c>
      <c r="Z282" s="160"/>
      <c r="AA282" s="160">
        <v>12</v>
      </c>
      <c r="AB282" s="160">
        <v>496</v>
      </c>
      <c r="AC282" s="160"/>
      <c r="AD282" s="160"/>
      <c r="AE282" s="160"/>
      <c r="AF282" s="155"/>
      <c r="AG282" s="155"/>
      <c r="AH282" s="311" t="s">
        <v>92</v>
      </c>
      <c r="AI282" s="311" t="s">
        <v>92</v>
      </c>
      <c r="AJ282" s="311" t="s">
        <v>92</v>
      </c>
      <c r="AK282" s="311" t="s">
        <v>92</v>
      </c>
      <c r="AL282" s="158" t="s">
        <v>156</v>
      </c>
      <c r="AM282" s="158">
        <v>150</v>
      </c>
      <c r="AN282" s="158">
        <v>0</v>
      </c>
      <c r="AO282" s="158"/>
      <c r="AP282" s="158"/>
      <c r="AQ282" s="158" t="s">
        <v>122</v>
      </c>
      <c r="AR282" s="158"/>
      <c r="AS282" s="158">
        <v>150</v>
      </c>
      <c r="AT282" s="158">
        <v>100</v>
      </c>
      <c r="AU282" s="158">
        <v>250</v>
      </c>
      <c r="AV282" s="158">
        <v>100</v>
      </c>
      <c r="AW282" s="158">
        <v>350</v>
      </c>
      <c r="AX282" s="158">
        <v>20</v>
      </c>
      <c r="AY282" s="158">
        <v>370</v>
      </c>
      <c r="AZ282" s="158">
        <v>20</v>
      </c>
      <c r="BA282" s="158">
        <v>390</v>
      </c>
      <c r="BB282" s="158">
        <v>0</v>
      </c>
      <c r="BC282" s="158">
        <v>390</v>
      </c>
      <c r="BD282" s="158">
        <v>5</v>
      </c>
      <c r="BE282" s="158">
        <v>395</v>
      </c>
      <c r="BF282" s="100">
        <v>8</v>
      </c>
      <c r="BG282" s="100">
        <v>403</v>
      </c>
      <c r="BH282" s="261">
        <v>0</v>
      </c>
      <c r="BI282" s="100">
        <v>403</v>
      </c>
      <c r="BJ282" s="204">
        <f>BI282/U282</f>
        <v>0.403</v>
      </c>
      <c r="BK282" s="210" t="s">
        <v>2012</v>
      </c>
      <c r="BL282" s="111" t="s">
        <v>158</v>
      </c>
      <c r="BM282" s="126" t="s">
        <v>251</v>
      </c>
      <c r="BN282" s="126" t="s">
        <v>2013</v>
      </c>
      <c r="BO282" s="126" t="s">
        <v>1267</v>
      </c>
      <c r="BP282" s="272" t="s">
        <v>677</v>
      </c>
      <c r="BQ282" s="126" t="s">
        <v>2014</v>
      </c>
      <c r="BR282" s="126"/>
      <c r="BS282" s="100"/>
      <c r="BT282" s="100"/>
      <c r="BU282" s="100"/>
      <c r="BV282" s="100"/>
      <c r="BW282" s="100"/>
      <c r="BX282" s="100"/>
      <c r="BY282" s="100"/>
      <c r="BZ282" s="100"/>
      <c r="CA282" s="100"/>
      <c r="CB282" s="90" t="s">
        <v>251</v>
      </c>
    </row>
    <row r="283" ht="67" customHeight="1" spans="1:80">
      <c r="A283" s="100">
        <v>63</v>
      </c>
      <c r="B283" s="110" t="s">
        <v>2015</v>
      </c>
      <c r="C283" s="102"/>
      <c r="D283" s="102"/>
      <c r="E283" s="102"/>
      <c r="F283" s="102"/>
      <c r="G283" s="90" t="s">
        <v>1974</v>
      </c>
      <c r="H283" s="90" t="s">
        <v>1974</v>
      </c>
      <c r="I283" s="90" t="s">
        <v>85</v>
      </c>
      <c r="J283" s="126" t="s">
        <v>251</v>
      </c>
      <c r="K283" s="110" t="s">
        <v>2016</v>
      </c>
      <c r="L283" s="126" t="s">
        <v>2017</v>
      </c>
      <c r="M283" s="126">
        <v>230</v>
      </c>
      <c r="N283" s="126">
        <v>30</v>
      </c>
      <c r="O283" s="126">
        <v>30</v>
      </c>
      <c r="P283" s="126">
        <v>170</v>
      </c>
      <c r="Q283" s="100"/>
      <c r="R283" s="100"/>
      <c r="S283" s="126">
        <v>80</v>
      </c>
      <c r="T283" s="100"/>
      <c r="U283" s="126">
        <v>150</v>
      </c>
      <c r="V283" s="126" t="s">
        <v>366</v>
      </c>
      <c r="W283" s="126" t="s">
        <v>2018</v>
      </c>
      <c r="X283" s="126"/>
      <c r="Y283" s="126"/>
      <c r="Z283" s="160"/>
      <c r="AA283" s="160">
        <v>6</v>
      </c>
      <c r="AB283" s="160"/>
      <c r="AC283" s="160"/>
      <c r="AD283" s="160"/>
      <c r="AE283" s="160"/>
      <c r="AF283" s="155"/>
      <c r="AG283" s="155"/>
      <c r="AH283" s="311" t="s">
        <v>92</v>
      </c>
      <c r="AI283" s="311" t="s">
        <v>92</v>
      </c>
      <c r="AJ283" s="311" t="s">
        <v>92</v>
      </c>
      <c r="AK283" s="311" t="s">
        <v>92</v>
      </c>
      <c r="AL283" s="158" t="s">
        <v>156</v>
      </c>
      <c r="AM283" s="158">
        <v>25</v>
      </c>
      <c r="AN283" s="158">
        <v>25</v>
      </c>
      <c r="AO283" s="158"/>
      <c r="AP283" s="158"/>
      <c r="AQ283" s="158" t="s">
        <v>500</v>
      </c>
      <c r="AR283" s="158"/>
      <c r="AS283" s="158">
        <v>50</v>
      </c>
      <c r="AT283" s="158">
        <v>25</v>
      </c>
      <c r="AU283" s="158">
        <v>75</v>
      </c>
      <c r="AV283" s="158">
        <v>25</v>
      </c>
      <c r="AW283" s="158">
        <v>100</v>
      </c>
      <c r="AX283" s="158">
        <v>25</v>
      </c>
      <c r="AY283" s="158">
        <v>125</v>
      </c>
      <c r="AZ283" s="158">
        <v>45</v>
      </c>
      <c r="BA283" s="158">
        <v>170</v>
      </c>
      <c r="BB283" s="158">
        <v>15</v>
      </c>
      <c r="BC283" s="158">
        <v>185</v>
      </c>
      <c r="BD283" s="158">
        <v>0</v>
      </c>
      <c r="BE283" s="158">
        <v>185</v>
      </c>
      <c r="BF283" s="100">
        <v>20</v>
      </c>
      <c r="BG283" s="100">
        <v>205</v>
      </c>
      <c r="BH283" s="261">
        <v>10</v>
      </c>
      <c r="BI283" s="100">
        <v>215</v>
      </c>
      <c r="BJ283" s="204">
        <f>BI283/U283</f>
        <v>1.43333333333333</v>
      </c>
      <c r="BK283" s="210" t="s">
        <v>2019</v>
      </c>
      <c r="BL283" s="111" t="s">
        <v>336</v>
      </c>
      <c r="BM283" s="126" t="s">
        <v>251</v>
      </c>
      <c r="BN283" s="126" t="s">
        <v>251</v>
      </c>
      <c r="BO283" s="126" t="s">
        <v>676</v>
      </c>
      <c r="BP283" s="126" t="s">
        <v>262</v>
      </c>
      <c r="BQ283" s="126" t="s">
        <v>2020</v>
      </c>
      <c r="BR283" s="90"/>
      <c r="BS283" s="100"/>
      <c r="BT283" s="100"/>
      <c r="BU283" s="100"/>
      <c r="BV283" s="100"/>
      <c r="BW283" s="100"/>
      <c r="BX283" s="100"/>
      <c r="BY283" s="100"/>
      <c r="BZ283" s="100"/>
      <c r="CA283" s="100"/>
      <c r="CB283" s="90" t="s">
        <v>251</v>
      </c>
    </row>
    <row r="284" s="77" customFormat="1" ht="96" customHeight="1" spans="1:80">
      <c r="A284" s="100">
        <v>64</v>
      </c>
      <c r="B284" s="111" t="s">
        <v>2021</v>
      </c>
      <c r="C284" s="102"/>
      <c r="D284" s="102"/>
      <c r="E284" s="102"/>
      <c r="F284" s="102"/>
      <c r="G284" s="90" t="s">
        <v>1974</v>
      </c>
      <c r="H284" s="90" t="s">
        <v>1974</v>
      </c>
      <c r="I284" s="90" t="s">
        <v>85</v>
      </c>
      <c r="J284" s="125" t="s">
        <v>373</v>
      </c>
      <c r="K284" s="108" t="s">
        <v>2022</v>
      </c>
      <c r="L284" s="125" t="s">
        <v>719</v>
      </c>
      <c r="M284" s="125">
        <v>20000</v>
      </c>
      <c r="N284" s="100"/>
      <c r="O284" s="100"/>
      <c r="P284" s="125"/>
      <c r="Q284" s="100"/>
      <c r="R284" s="100"/>
      <c r="S284" s="100">
        <v>1600</v>
      </c>
      <c r="T284" s="100"/>
      <c r="U284" s="125">
        <v>300</v>
      </c>
      <c r="V284" s="234" t="s">
        <v>2023</v>
      </c>
      <c r="W284" s="234" t="s">
        <v>2024</v>
      </c>
      <c r="X284" s="241" t="s">
        <v>2025</v>
      </c>
      <c r="Y284" s="241" t="s">
        <v>2026</v>
      </c>
      <c r="Z284" s="153"/>
      <c r="AA284" s="158"/>
      <c r="AB284" s="250">
        <v>300</v>
      </c>
      <c r="AC284" s="250">
        <v>10</v>
      </c>
      <c r="AD284" s="158"/>
      <c r="AE284" s="158"/>
      <c r="AF284" s="155"/>
      <c r="AG284" s="155"/>
      <c r="AH284" s="158" t="s">
        <v>92</v>
      </c>
      <c r="AI284" s="158" t="s">
        <v>519</v>
      </c>
      <c r="AJ284" s="158" t="s">
        <v>167</v>
      </c>
      <c r="AK284" s="158" t="s">
        <v>167</v>
      </c>
      <c r="AL284" s="158" t="s">
        <v>182</v>
      </c>
      <c r="AM284" s="158">
        <v>0</v>
      </c>
      <c r="AN284" s="158">
        <v>0</v>
      </c>
      <c r="AO284" s="158"/>
      <c r="AP284" s="158"/>
      <c r="AQ284" s="158"/>
      <c r="AR284" s="158"/>
      <c r="AS284" s="158">
        <v>0</v>
      </c>
      <c r="AT284" s="158">
        <v>0</v>
      </c>
      <c r="AU284" s="158">
        <v>0</v>
      </c>
      <c r="AV284" s="158">
        <v>0</v>
      </c>
      <c r="AW284" s="158">
        <v>0</v>
      </c>
      <c r="AX284" s="158">
        <v>0</v>
      </c>
      <c r="AY284" s="158">
        <v>0</v>
      </c>
      <c r="AZ284" s="158">
        <v>0</v>
      </c>
      <c r="BA284" s="158">
        <v>0</v>
      </c>
      <c r="BB284" s="158">
        <v>0</v>
      </c>
      <c r="BC284" s="158">
        <v>0</v>
      </c>
      <c r="BD284" s="158">
        <v>0</v>
      </c>
      <c r="BE284" s="158">
        <v>0</v>
      </c>
      <c r="BF284" s="158">
        <v>0</v>
      </c>
      <c r="BG284" s="100">
        <v>0</v>
      </c>
      <c r="BH284" s="100">
        <v>0</v>
      </c>
      <c r="BI284" s="100">
        <v>0</v>
      </c>
      <c r="BJ284" s="204">
        <v>0</v>
      </c>
      <c r="BK284" s="111" t="s">
        <v>724</v>
      </c>
      <c r="BL284" s="91" t="s">
        <v>725</v>
      </c>
      <c r="BM284" s="125" t="s">
        <v>2027</v>
      </c>
      <c r="BN284" s="125" t="s">
        <v>2028</v>
      </c>
      <c r="BO284" s="125" t="s">
        <v>2029</v>
      </c>
      <c r="BP284" s="125" t="s">
        <v>2030</v>
      </c>
      <c r="BQ284" s="125"/>
      <c r="BR284" s="100"/>
      <c r="BS284" s="100"/>
      <c r="BT284" s="100"/>
      <c r="BU284" s="100"/>
      <c r="BV284" s="100"/>
      <c r="BW284" s="100"/>
      <c r="BX284" s="100"/>
      <c r="BY284" s="100"/>
      <c r="BZ284" s="90"/>
      <c r="CA284" s="100"/>
      <c r="CB284" s="100" t="s">
        <v>2028</v>
      </c>
    </row>
    <row r="285" s="72" customFormat="1" ht="67" hidden="1" customHeight="1" spans="1:80">
      <c r="A285" s="100">
        <f t="shared" si="62"/>
        <v>255</v>
      </c>
      <c r="B285" s="91" t="s">
        <v>2031</v>
      </c>
      <c r="C285" s="102"/>
      <c r="D285" s="102"/>
      <c r="E285" s="102"/>
      <c r="F285" s="102"/>
      <c r="G285" s="90" t="s">
        <v>1974</v>
      </c>
      <c r="H285" s="90" t="s">
        <v>1974</v>
      </c>
      <c r="I285" s="90" t="s">
        <v>85</v>
      </c>
      <c r="J285" s="90" t="s">
        <v>190</v>
      </c>
      <c r="K285" s="91" t="s">
        <v>2032</v>
      </c>
      <c r="L285" s="90" t="s">
        <v>2033</v>
      </c>
      <c r="M285" s="100">
        <v>1300</v>
      </c>
      <c r="N285" s="100">
        <v>627</v>
      </c>
      <c r="O285" s="100">
        <v>673</v>
      </c>
      <c r="P285" s="100"/>
      <c r="Q285" s="100"/>
      <c r="R285" s="100"/>
      <c r="S285" s="100">
        <v>650</v>
      </c>
      <c r="T285" s="100"/>
      <c r="U285" s="100">
        <v>650</v>
      </c>
      <c r="V285" s="90" t="s">
        <v>2034</v>
      </c>
      <c r="W285" s="90" t="s">
        <v>121</v>
      </c>
      <c r="X285" s="90"/>
      <c r="Y285" s="90"/>
      <c r="Z285" s="163"/>
      <c r="AA285" s="153">
        <v>6</v>
      </c>
      <c r="AB285" s="154"/>
      <c r="AC285" s="154"/>
      <c r="AD285" s="154"/>
      <c r="AE285" s="154"/>
      <c r="AF285" s="155"/>
      <c r="AG285" s="155"/>
      <c r="AH285" s="158" t="s">
        <v>92</v>
      </c>
      <c r="AI285" s="158" t="s">
        <v>92</v>
      </c>
      <c r="AJ285" s="158" t="s">
        <v>735</v>
      </c>
      <c r="AK285" s="158" t="s">
        <v>92</v>
      </c>
      <c r="AL285" s="158" t="s">
        <v>182</v>
      </c>
      <c r="AM285" s="158">
        <v>55</v>
      </c>
      <c r="AN285" s="158">
        <v>10</v>
      </c>
      <c r="AO285" s="158"/>
      <c r="AP285" s="158"/>
      <c r="AQ285" s="158" t="s">
        <v>500</v>
      </c>
      <c r="AR285" s="158" t="s">
        <v>500</v>
      </c>
      <c r="AS285" s="158">
        <v>65</v>
      </c>
      <c r="AT285" s="158">
        <v>135</v>
      </c>
      <c r="AU285" s="158">
        <v>200</v>
      </c>
      <c r="AV285" s="158">
        <v>350</v>
      </c>
      <c r="AW285" s="158">
        <v>550</v>
      </c>
      <c r="AX285" s="158">
        <v>500</v>
      </c>
      <c r="AY285" s="158">
        <v>1015</v>
      </c>
      <c r="AZ285" s="158">
        <v>0</v>
      </c>
      <c r="BA285" s="158">
        <v>650</v>
      </c>
      <c r="BB285" s="158">
        <v>0</v>
      </c>
      <c r="BC285" s="158">
        <v>650</v>
      </c>
      <c r="BD285" s="158">
        <v>0</v>
      </c>
      <c r="BE285" s="158">
        <v>650</v>
      </c>
      <c r="BF285" s="158">
        <v>0</v>
      </c>
      <c r="BG285" s="100">
        <v>650</v>
      </c>
      <c r="BH285" s="100">
        <v>0</v>
      </c>
      <c r="BI285" s="100">
        <v>650</v>
      </c>
      <c r="BJ285" s="204">
        <f>BA285/U285</f>
        <v>1</v>
      </c>
      <c r="BK285" s="91" t="s">
        <v>2035</v>
      </c>
      <c r="BL285" s="111"/>
      <c r="BM285" s="90" t="s">
        <v>2036</v>
      </c>
      <c r="BN285" s="90" t="s">
        <v>2037</v>
      </c>
      <c r="BO285" s="100" t="s">
        <v>1267</v>
      </c>
      <c r="BP285" s="100" t="s">
        <v>2038</v>
      </c>
      <c r="BQ285" s="100" t="s">
        <v>2039</v>
      </c>
      <c r="BR285" s="90"/>
      <c r="BS285" s="100"/>
      <c r="BT285" s="100"/>
      <c r="BU285" s="100"/>
      <c r="BV285" s="100"/>
      <c r="BW285" s="100"/>
      <c r="BX285" s="100"/>
      <c r="BY285" s="100"/>
      <c r="BZ285" s="100"/>
      <c r="CA285" s="100"/>
      <c r="CB285" s="90" t="s">
        <v>190</v>
      </c>
    </row>
    <row r="286" s="72" customFormat="1" ht="62" hidden="1" customHeight="1" spans="1:80">
      <c r="A286" s="100">
        <f t="shared" si="62"/>
        <v>256</v>
      </c>
      <c r="B286" s="91" t="s">
        <v>2040</v>
      </c>
      <c r="C286" s="102"/>
      <c r="D286" s="102"/>
      <c r="E286" s="102"/>
      <c r="F286" s="102"/>
      <c r="G286" s="90" t="s">
        <v>1974</v>
      </c>
      <c r="H286" s="90" t="s">
        <v>1974</v>
      </c>
      <c r="I286" s="90" t="s">
        <v>85</v>
      </c>
      <c r="J286" s="100" t="s">
        <v>150</v>
      </c>
      <c r="K286" s="91" t="s">
        <v>2041</v>
      </c>
      <c r="L286" s="90" t="s">
        <v>2033</v>
      </c>
      <c r="M286" s="100">
        <v>1250</v>
      </c>
      <c r="N286" s="100">
        <v>800</v>
      </c>
      <c r="O286" s="100">
        <v>450</v>
      </c>
      <c r="P286" s="100"/>
      <c r="Q286" s="100"/>
      <c r="R286" s="100"/>
      <c r="S286" s="100">
        <v>600</v>
      </c>
      <c r="T286" s="100"/>
      <c r="U286" s="100">
        <v>650</v>
      </c>
      <c r="V286" s="90" t="s">
        <v>2042</v>
      </c>
      <c r="W286" s="90" t="s">
        <v>121</v>
      </c>
      <c r="X286" s="90"/>
      <c r="Y286" s="90"/>
      <c r="Z286" s="163"/>
      <c r="AA286" s="153">
        <v>6</v>
      </c>
      <c r="AB286" s="154"/>
      <c r="AC286" s="154"/>
      <c r="AD286" s="154"/>
      <c r="AE286" s="154"/>
      <c r="AF286" s="155"/>
      <c r="AG286" s="155"/>
      <c r="AH286" s="158" t="s">
        <v>92</v>
      </c>
      <c r="AI286" s="158" t="s">
        <v>92</v>
      </c>
      <c r="AJ286" s="158" t="s">
        <v>735</v>
      </c>
      <c r="AK286" s="158" t="s">
        <v>92</v>
      </c>
      <c r="AL286" s="158" t="s">
        <v>182</v>
      </c>
      <c r="AM286" s="158">
        <v>100</v>
      </c>
      <c r="AN286" s="158">
        <v>10</v>
      </c>
      <c r="AO286" s="158"/>
      <c r="AP286" s="158"/>
      <c r="AQ286" s="158" t="s">
        <v>500</v>
      </c>
      <c r="AR286" s="158" t="s">
        <v>500</v>
      </c>
      <c r="AS286" s="158">
        <v>110</v>
      </c>
      <c r="AT286" s="158">
        <v>90</v>
      </c>
      <c r="AU286" s="158">
        <v>200</v>
      </c>
      <c r="AV286" s="158">
        <v>300</v>
      </c>
      <c r="AW286" s="158">
        <v>500</v>
      </c>
      <c r="AX286" s="158">
        <v>400</v>
      </c>
      <c r="AY286" s="158">
        <v>900</v>
      </c>
      <c r="AZ286" s="158">
        <v>0</v>
      </c>
      <c r="BA286" s="158">
        <v>650</v>
      </c>
      <c r="BB286" s="158">
        <v>0</v>
      </c>
      <c r="BC286" s="158">
        <v>650</v>
      </c>
      <c r="BD286" s="158">
        <v>0</v>
      </c>
      <c r="BE286" s="158">
        <v>650</v>
      </c>
      <c r="BF286" s="158">
        <v>0</v>
      </c>
      <c r="BG286" s="100">
        <v>650</v>
      </c>
      <c r="BH286" s="100">
        <v>0</v>
      </c>
      <c r="BI286" s="100">
        <v>650</v>
      </c>
      <c r="BJ286" s="204">
        <f>BA286/U286</f>
        <v>1</v>
      </c>
      <c r="BK286" s="91" t="s">
        <v>2035</v>
      </c>
      <c r="BL286" s="111"/>
      <c r="BM286" s="90" t="s">
        <v>2036</v>
      </c>
      <c r="BN286" s="90" t="s">
        <v>2043</v>
      </c>
      <c r="BO286" s="100" t="s">
        <v>1267</v>
      </c>
      <c r="BP286" s="100" t="s">
        <v>2038</v>
      </c>
      <c r="BQ286" s="100" t="s">
        <v>2044</v>
      </c>
      <c r="BR286" s="90"/>
      <c r="BS286" s="100"/>
      <c r="BT286" s="100"/>
      <c r="BU286" s="100"/>
      <c r="BV286" s="100"/>
      <c r="BW286" s="100"/>
      <c r="BX286" s="100"/>
      <c r="BY286" s="100"/>
      <c r="BZ286" s="100"/>
      <c r="CA286" s="100"/>
      <c r="CB286" s="90"/>
    </row>
    <row r="287" ht="77" hidden="1" customHeight="1" spans="1:80">
      <c r="A287" s="100">
        <f t="shared" si="62"/>
        <v>257</v>
      </c>
      <c r="B287" s="91" t="s">
        <v>2045</v>
      </c>
      <c r="C287" s="102"/>
      <c r="D287" s="102"/>
      <c r="E287" s="102"/>
      <c r="F287" s="102"/>
      <c r="G287" s="90" t="s">
        <v>1974</v>
      </c>
      <c r="H287" s="90" t="s">
        <v>1974</v>
      </c>
      <c r="I287" s="90" t="s">
        <v>85</v>
      </c>
      <c r="J287" s="90" t="s">
        <v>780</v>
      </c>
      <c r="K287" s="91" t="s">
        <v>2046</v>
      </c>
      <c r="L287" s="90" t="s">
        <v>1976</v>
      </c>
      <c r="M287" s="90">
        <v>2528.72</v>
      </c>
      <c r="N287" s="90">
        <v>600</v>
      </c>
      <c r="O287" s="90">
        <v>1928.7</v>
      </c>
      <c r="P287" s="90"/>
      <c r="Q287" s="100"/>
      <c r="R287" s="100"/>
      <c r="S287" s="90">
        <v>919</v>
      </c>
      <c r="T287" s="100"/>
      <c r="U287" s="90">
        <v>1609.72</v>
      </c>
      <c r="V287" s="90" t="s">
        <v>2047</v>
      </c>
      <c r="W287" s="90" t="s">
        <v>2048</v>
      </c>
      <c r="X287" s="90" t="s">
        <v>166</v>
      </c>
      <c r="Y287" s="90"/>
      <c r="Z287" s="153"/>
      <c r="AA287" s="153">
        <v>9</v>
      </c>
      <c r="AB287" s="154">
        <v>1060</v>
      </c>
      <c r="AC287" s="154">
        <v>1060</v>
      </c>
      <c r="AD287" s="154"/>
      <c r="AE287" s="154"/>
      <c r="AF287" s="155"/>
      <c r="AG287" s="155"/>
      <c r="AH287" s="158" t="s">
        <v>92</v>
      </c>
      <c r="AI287" s="158" t="s">
        <v>92</v>
      </c>
      <c r="AJ287" s="158" t="s">
        <v>735</v>
      </c>
      <c r="AK287" s="158" t="s">
        <v>92</v>
      </c>
      <c r="AL287" s="158" t="s">
        <v>182</v>
      </c>
      <c r="AM287" s="158">
        <v>150</v>
      </c>
      <c r="AN287" s="158">
        <v>50</v>
      </c>
      <c r="AO287" s="158"/>
      <c r="AP287" s="158"/>
      <c r="AQ287" s="158" t="s">
        <v>107</v>
      </c>
      <c r="AR287" s="158" t="s">
        <v>1090</v>
      </c>
      <c r="AS287" s="158">
        <v>200</v>
      </c>
      <c r="AT287" s="158">
        <v>205</v>
      </c>
      <c r="AU287" s="158">
        <v>405</v>
      </c>
      <c r="AV287" s="158">
        <v>295</v>
      </c>
      <c r="AW287" s="158">
        <v>700</v>
      </c>
      <c r="AX287" s="158">
        <v>200</v>
      </c>
      <c r="AY287" s="158">
        <v>900</v>
      </c>
      <c r="AZ287" s="158">
        <v>100</v>
      </c>
      <c r="BA287" s="158">
        <v>1000</v>
      </c>
      <c r="BB287" s="158">
        <v>400</v>
      </c>
      <c r="BC287" s="158">
        <v>1400</v>
      </c>
      <c r="BD287" s="100">
        <v>209.72</v>
      </c>
      <c r="BE287" s="158">
        <v>1609.72</v>
      </c>
      <c r="BF287" s="158">
        <v>0</v>
      </c>
      <c r="BG287" s="100">
        <v>1609.72</v>
      </c>
      <c r="BH287" s="100">
        <v>0</v>
      </c>
      <c r="BI287" s="100">
        <v>1609.72</v>
      </c>
      <c r="BJ287" s="204">
        <f>BE287/U287</f>
        <v>1</v>
      </c>
      <c r="BK287" s="91" t="s">
        <v>2049</v>
      </c>
      <c r="BL287" s="111"/>
      <c r="BM287" s="90" t="s">
        <v>2050</v>
      </c>
      <c r="BN287" s="90" t="s">
        <v>2051</v>
      </c>
      <c r="BO287" s="90" t="s">
        <v>1267</v>
      </c>
      <c r="BP287" s="90" t="s">
        <v>2038</v>
      </c>
      <c r="BQ287" s="90" t="s">
        <v>2052</v>
      </c>
      <c r="BR287" s="90"/>
      <c r="BS287" s="100"/>
      <c r="BT287" s="100"/>
      <c r="BU287" s="100"/>
      <c r="BV287" s="100"/>
      <c r="BW287" s="100"/>
      <c r="BX287" s="100"/>
      <c r="BY287" s="100"/>
      <c r="BZ287" s="100"/>
      <c r="CA287" s="100"/>
      <c r="CB287" s="90" t="s">
        <v>2051</v>
      </c>
    </row>
    <row r="288" ht="86" customHeight="1" spans="1:80">
      <c r="A288" s="100">
        <v>65</v>
      </c>
      <c r="B288" s="91" t="s">
        <v>2053</v>
      </c>
      <c r="C288" s="102"/>
      <c r="D288" s="102"/>
      <c r="E288" s="102"/>
      <c r="F288" s="102"/>
      <c r="G288" s="90" t="s">
        <v>1974</v>
      </c>
      <c r="H288" s="90" t="s">
        <v>1974</v>
      </c>
      <c r="I288" s="90" t="s">
        <v>85</v>
      </c>
      <c r="J288" s="100" t="s">
        <v>190</v>
      </c>
      <c r="K288" s="91" t="s">
        <v>2054</v>
      </c>
      <c r="L288" s="90" t="s">
        <v>128</v>
      </c>
      <c r="M288" s="100">
        <v>6167.9</v>
      </c>
      <c r="N288" s="100"/>
      <c r="O288" s="100">
        <v>6167.9</v>
      </c>
      <c r="P288" s="100"/>
      <c r="Q288" s="100"/>
      <c r="R288" s="100"/>
      <c r="S288" s="100">
        <v>2000</v>
      </c>
      <c r="T288" s="100"/>
      <c r="U288" s="100">
        <v>4167.9</v>
      </c>
      <c r="V288" s="90" t="s">
        <v>1254</v>
      </c>
      <c r="W288" s="90" t="s">
        <v>2055</v>
      </c>
      <c r="X288" s="90" t="s">
        <v>476</v>
      </c>
      <c r="Y288" s="90" t="s">
        <v>121</v>
      </c>
      <c r="Z288" s="153"/>
      <c r="AA288" s="153">
        <v>12</v>
      </c>
      <c r="AB288" s="158"/>
      <c r="AC288" s="158"/>
      <c r="AD288" s="158"/>
      <c r="AE288" s="158"/>
      <c r="AF288" s="155"/>
      <c r="AG288" s="155"/>
      <c r="AH288" s="158" t="s">
        <v>92</v>
      </c>
      <c r="AI288" s="158" t="s">
        <v>92</v>
      </c>
      <c r="AJ288" s="158" t="s">
        <v>92</v>
      </c>
      <c r="AK288" s="158" t="s">
        <v>92</v>
      </c>
      <c r="AL288" s="158" t="s">
        <v>182</v>
      </c>
      <c r="AM288" s="158">
        <v>300</v>
      </c>
      <c r="AN288" s="158">
        <v>241.827</v>
      </c>
      <c r="AO288" s="158"/>
      <c r="AP288" s="158"/>
      <c r="AQ288" s="158" t="s">
        <v>122</v>
      </c>
      <c r="AR288" s="158"/>
      <c r="AS288" s="312">
        <v>541.827</v>
      </c>
      <c r="AT288" s="312">
        <v>500.145</v>
      </c>
      <c r="AU288" s="312">
        <v>1041.975</v>
      </c>
      <c r="AV288" s="312">
        <v>333.427</v>
      </c>
      <c r="AW288" s="158">
        <v>1375.407</v>
      </c>
      <c r="AX288" s="158">
        <v>361.223</v>
      </c>
      <c r="AY288" s="100">
        <v>1736.63</v>
      </c>
      <c r="AZ288" s="100">
        <v>764.12</v>
      </c>
      <c r="BA288" s="100">
        <v>2500.75</v>
      </c>
      <c r="BB288" s="100">
        <f>BC288-BA288</f>
        <v>83.348</v>
      </c>
      <c r="BC288" s="100">
        <v>2584.098</v>
      </c>
      <c r="BD288" s="100">
        <f>BE288-BC288</f>
        <v>208.395</v>
      </c>
      <c r="BE288" s="100">
        <v>2792.493</v>
      </c>
      <c r="BF288" s="100">
        <f>BG288-BE288</f>
        <v>125.037</v>
      </c>
      <c r="BG288" s="100">
        <v>2917.53</v>
      </c>
      <c r="BH288" s="100">
        <f>BI288-BG288</f>
        <v>166.716</v>
      </c>
      <c r="BI288" s="100">
        <v>3084.246</v>
      </c>
      <c r="BJ288" s="204">
        <f>BI288/U288</f>
        <v>0.74</v>
      </c>
      <c r="BK288" s="270" t="s">
        <v>2056</v>
      </c>
      <c r="BL288" s="111" t="s">
        <v>158</v>
      </c>
      <c r="BM288" s="100" t="s">
        <v>973</v>
      </c>
      <c r="BN288" s="100" t="s">
        <v>973</v>
      </c>
      <c r="BO288" s="90" t="s">
        <v>111</v>
      </c>
      <c r="BP288" s="100" t="s">
        <v>635</v>
      </c>
      <c r="BQ288" s="100" t="s">
        <v>975</v>
      </c>
      <c r="BR288" s="90" t="s">
        <v>114</v>
      </c>
      <c r="BS288" s="100"/>
      <c r="BT288" s="100"/>
      <c r="BU288" s="100"/>
      <c r="BV288" s="100"/>
      <c r="BW288" s="100"/>
      <c r="BX288" s="100"/>
      <c r="BY288" s="100"/>
      <c r="BZ288" s="100"/>
      <c r="CA288" s="100"/>
      <c r="CB288" s="90" t="s">
        <v>114</v>
      </c>
    </row>
    <row r="289" s="72" customFormat="1" ht="63" customHeight="1" spans="1:80">
      <c r="A289" s="100">
        <v>66</v>
      </c>
      <c r="B289" s="110" t="s">
        <v>2057</v>
      </c>
      <c r="C289" s="102"/>
      <c r="D289" s="102"/>
      <c r="E289" s="102"/>
      <c r="F289" s="102"/>
      <c r="G289" s="90" t="s">
        <v>1974</v>
      </c>
      <c r="H289" s="90" t="s">
        <v>1974</v>
      </c>
      <c r="I289" s="90" t="s">
        <v>85</v>
      </c>
      <c r="J289" s="220" t="s">
        <v>251</v>
      </c>
      <c r="K289" s="108" t="s">
        <v>2058</v>
      </c>
      <c r="L289" s="135" t="s">
        <v>2059</v>
      </c>
      <c r="M289" s="100">
        <v>3588.6</v>
      </c>
      <c r="N289" s="100"/>
      <c r="O289" s="100">
        <v>3588.6</v>
      </c>
      <c r="P289" s="100"/>
      <c r="Q289" s="100"/>
      <c r="R289" s="100"/>
      <c r="S289" s="135">
        <v>50</v>
      </c>
      <c r="T289" s="100"/>
      <c r="U289" s="135">
        <v>3238.6</v>
      </c>
      <c r="V289" s="135" t="s">
        <v>2060</v>
      </c>
      <c r="W289" s="135" t="s">
        <v>2061</v>
      </c>
      <c r="X289" s="135" t="s">
        <v>2062</v>
      </c>
      <c r="Y289" s="135" t="s">
        <v>2063</v>
      </c>
      <c r="Z289" s="153"/>
      <c r="AA289" s="252">
        <v>12</v>
      </c>
      <c r="AB289" s="252">
        <v>15.41</v>
      </c>
      <c r="AC289" s="252">
        <v>15.41</v>
      </c>
      <c r="AD289" s="154"/>
      <c r="AE289" s="154"/>
      <c r="AF289" s="155"/>
      <c r="AG289" s="155"/>
      <c r="AH289" s="158" t="s">
        <v>92</v>
      </c>
      <c r="AI289" s="158" t="s">
        <v>92</v>
      </c>
      <c r="AJ289" s="158" t="s">
        <v>92</v>
      </c>
      <c r="AK289" s="158" t="s">
        <v>519</v>
      </c>
      <c r="AL289" s="158" t="s">
        <v>182</v>
      </c>
      <c r="AM289" s="158">
        <v>0</v>
      </c>
      <c r="AN289" s="158">
        <v>0</v>
      </c>
      <c r="AO289" s="158"/>
      <c r="AP289" s="158"/>
      <c r="AQ289" s="158" t="s">
        <v>122</v>
      </c>
      <c r="AR289" s="158"/>
      <c r="AS289" s="158">
        <v>0</v>
      </c>
      <c r="AT289" s="158">
        <v>0</v>
      </c>
      <c r="AU289" s="158">
        <v>0</v>
      </c>
      <c r="AV289" s="158">
        <v>0</v>
      </c>
      <c r="AW289" s="158">
        <v>0</v>
      </c>
      <c r="AX289" s="158">
        <v>30.1418</v>
      </c>
      <c r="AY289" s="158">
        <v>30.1418</v>
      </c>
      <c r="AZ289" s="158">
        <v>0</v>
      </c>
      <c r="BA289" s="158">
        <v>30.1418</v>
      </c>
      <c r="BB289" s="158">
        <v>0</v>
      </c>
      <c r="BC289" s="158">
        <v>30.1418</v>
      </c>
      <c r="BD289" s="158">
        <v>0</v>
      </c>
      <c r="BE289" s="158">
        <v>30.1418</v>
      </c>
      <c r="BF289" s="158">
        <v>0</v>
      </c>
      <c r="BG289" s="100">
        <v>30.1418</v>
      </c>
      <c r="BH289" s="100">
        <v>0</v>
      </c>
      <c r="BI289" s="100">
        <v>30.1418</v>
      </c>
      <c r="BJ289" s="357">
        <f>BI289/U289</f>
        <v>0.00930704625455444</v>
      </c>
      <c r="BK289" s="358" t="s">
        <v>2064</v>
      </c>
      <c r="BL289" s="91" t="s">
        <v>158</v>
      </c>
      <c r="BM289" s="90" t="s">
        <v>2065</v>
      </c>
      <c r="BN289" s="128" t="s">
        <v>2066</v>
      </c>
      <c r="BO289" s="90" t="s">
        <v>2067</v>
      </c>
      <c r="BP289" s="90" t="s">
        <v>2068</v>
      </c>
      <c r="BQ289" s="90" t="s">
        <v>2069</v>
      </c>
      <c r="BR289" s="90"/>
      <c r="BS289" s="100"/>
      <c r="BT289" s="100"/>
      <c r="BU289" s="100"/>
      <c r="BV289" s="100"/>
      <c r="BW289" s="100"/>
      <c r="BX289" s="100"/>
      <c r="BY289" s="100"/>
      <c r="BZ289" s="100"/>
      <c r="CA289" s="100"/>
      <c r="CB289" s="90" t="s">
        <v>2070</v>
      </c>
    </row>
    <row r="290" ht="98" customHeight="1" spans="1:80">
      <c r="A290" s="100">
        <v>67</v>
      </c>
      <c r="B290" s="232" t="s">
        <v>2071</v>
      </c>
      <c r="C290" s="102"/>
      <c r="D290" s="102"/>
      <c r="E290" s="102"/>
      <c r="F290" s="102"/>
      <c r="G290" s="90" t="s">
        <v>1974</v>
      </c>
      <c r="H290" s="90" t="s">
        <v>1974</v>
      </c>
      <c r="I290" s="90" t="s">
        <v>85</v>
      </c>
      <c r="J290" s="90" t="s">
        <v>373</v>
      </c>
      <c r="K290" s="91" t="s">
        <v>2072</v>
      </c>
      <c r="L290" s="90" t="s">
        <v>140</v>
      </c>
      <c r="M290" s="100">
        <v>5380</v>
      </c>
      <c r="N290" s="100"/>
      <c r="O290" s="100"/>
      <c r="P290" s="135"/>
      <c r="Q290" s="100"/>
      <c r="R290" s="100"/>
      <c r="S290" s="100">
        <v>880</v>
      </c>
      <c r="T290" s="100"/>
      <c r="U290" s="100">
        <v>2000</v>
      </c>
      <c r="V290" s="135" t="s">
        <v>2073</v>
      </c>
      <c r="W290" s="135" t="s">
        <v>2074</v>
      </c>
      <c r="X290" s="135" t="s">
        <v>2075</v>
      </c>
      <c r="Y290" s="135" t="s">
        <v>2076</v>
      </c>
      <c r="Z290" s="153">
        <v>1</v>
      </c>
      <c r="AA290" s="153"/>
      <c r="AB290" s="154">
        <v>9.95</v>
      </c>
      <c r="AC290" s="154">
        <v>9.95</v>
      </c>
      <c r="AD290" s="154"/>
      <c r="AE290" s="154"/>
      <c r="AF290" s="155"/>
      <c r="AG290" s="155"/>
      <c r="AH290" s="158" t="s">
        <v>92</v>
      </c>
      <c r="AI290" s="158" t="s">
        <v>92</v>
      </c>
      <c r="AJ290" s="154" t="s">
        <v>2077</v>
      </c>
      <c r="AK290" s="154" t="s">
        <v>2078</v>
      </c>
      <c r="AL290" s="252" t="s">
        <v>1176</v>
      </c>
      <c r="AM290" s="158">
        <v>35</v>
      </c>
      <c r="AN290" s="158">
        <v>0</v>
      </c>
      <c r="AO290" s="158"/>
      <c r="AP290" s="158"/>
      <c r="AQ290" s="158"/>
      <c r="AR290" s="158"/>
      <c r="AS290" s="158">
        <v>35</v>
      </c>
      <c r="AT290" s="158">
        <v>26</v>
      </c>
      <c r="AU290" s="158">
        <v>61</v>
      </c>
      <c r="AV290" s="158">
        <v>50</v>
      </c>
      <c r="AW290" s="158">
        <v>111</v>
      </c>
      <c r="AX290" s="158">
        <v>9.02</v>
      </c>
      <c r="AY290" s="158">
        <v>120.02</v>
      </c>
      <c r="AZ290" s="158">
        <v>360</v>
      </c>
      <c r="BA290" s="158">
        <v>480.02</v>
      </c>
      <c r="BB290" s="158">
        <v>29.42</v>
      </c>
      <c r="BC290" s="158">
        <v>509.44</v>
      </c>
      <c r="BD290" s="158">
        <v>48.21</v>
      </c>
      <c r="BE290" s="158">
        <v>557.65</v>
      </c>
      <c r="BF290" s="158">
        <v>117</v>
      </c>
      <c r="BG290" s="100">
        <v>674.65</v>
      </c>
      <c r="BH290" s="100">
        <v>42</v>
      </c>
      <c r="BI290" s="100">
        <v>716.65</v>
      </c>
      <c r="BJ290" s="204">
        <f>BI290/U290</f>
        <v>0.358325</v>
      </c>
      <c r="BK290" s="91" t="s">
        <v>2079</v>
      </c>
      <c r="BL290" s="91" t="s">
        <v>158</v>
      </c>
      <c r="BM290" s="90" t="s">
        <v>2080</v>
      </c>
      <c r="BN290" s="90" t="s">
        <v>2081</v>
      </c>
      <c r="BO290" s="90" t="s">
        <v>1032</v>
      </c>
      <c r="BP290" s="90" t="s">
        <v>2082</v>
      </c>
      <c r="BQ290" s="100" t="s">
        <v>2083</v>
      </c>
      <c r="BR290" s="90" t="s">
        <v>813</v>
      </c>
      <c r="BS290" s="100"/>
      <c r="BT290" s="100"/>
      <c r="BU290" s="100"/>
      <c r="BV290" s="100"/>
      <c r="BW290" s="100"/>
      <c r="BX290" s="100"/>
      <c r="BY290" s="100"/>
      <c r="BZ290" s="100"/>
      <c r="CA290" s="100"/>
      <c r="CB290" s="90" t="s">
        <v>2084</v>
      </c>
    </row>
    <row r="291" ht="108" hidden="1" customHeight="1" spans="1:80">
      <c r="A291" s="100">
        <f t="shared" si="62"/>
        <v>261</v>
      </c>
      <c r="B291" s="91" t="s">
        <v>2085</v>
      </c>
      <c r="C291" s="102"/>
      <c r="D291" s="102"/>
      <c r="E291" s="102"/>
      <c r="F291" s="102"/>
      <c r="G291" s="90" t="s">
        <v>1974</v>
      </c>
      <c r="H291" s="90" t="s">
        <v>1974</v>
      </c>
      <c r="I291" s="90" t="s">
        <v>85</v>
      </c>
      <c r="J291" s="135" t="s">
        <v>780</v>
      </c>
      <c r="K291" s="232" t="s">
        <v>2086</v>
      </c>
      <c r="L291" s="90" t="s">
        <v>2087</v>
      </c>
      <c r="M291" s="100">
        <v>3700</v>
      </c>
      <c r="N291" s="100"/>
      <c r="O291" s="100"/>
      <c r="P291" s="100"/>
      <c r="Q291" s="100"/>
      <c r="R291" s="100"/>
      <c r="S291" s="100">
        <v>1200</v>
      </c>
      <c r="T291" s="100"/>
      <c r="U291" s="100">
        <v>2500</v>
      </c>
      <c r="V291" s="135" t="s">
        <v>2088</v>
      </c>
      <c r="W291" s="135" t="s">
        <v>2089</v>
      </c>
      <c r="X291" s="135" t="s">
        <v>2090</v>
      </c>
      <c r="Y291" s="135" t="s">
        <v>2091</v>
      </c>
      <c r="Z291" s="153"/>
      <c r="AA291" s="153">
        <v>12</v>
      </c>
      <c r="AB291" s="154">
        <v>15.75</v>
      </c>
      <c r="AC291" s="154">
        <v>15.75</v>
      </c>
      <c r="AD291" s="158"/>
      <c r="AE291" s="158"/>
      <c r="AF291" s="155"/>
      <c r="AG291" s="155"/>
      <c r="AH291" s="158" t="s">
        <v>92</v>
      </c>
      <c r="AI291" s="158" t="s">
        <v>92</v>
      </c>
      <c r="AJ291" s="158" t="s">
        <v>92</v>
      </c>
      <c r="AK291" s="158" t="s">
        <v>92</v>
      </c>
      <c r="AL291" s="154" t="s">
        <v>2092</v>
      </c>
      <c r="AM291" s="158">
        <v>213</v>
      </c>
      <c r="AN291" s="158">
        <v>227</v>
      </c>
      <c r="AO291" s="158"/>
      <c r="AP291" s="158"/>
      <c r="AQ291" s="158" t="s">
        <v>122</v>
      </c>
      <c r="AR291" s="158"/>
      <c r="AS291" s="158">
        <v>440</v>
      </c>
      <c r="AT291" s="158">
        <v>210</v>
      </c>
      <c r="AU291" s="158">
        <v>650</v>
      </c>
      <c r="AV291" s="158">
        <v>220</v>
      </c>
      <c r="AW291" s="158">
        <v>870</v>
      </c>
      <c r="AX291" s="158">
        <v>230</v>
      </c>
      <c r="AY291" s="158">
        <v>1100</v>
      </c>
      <c r="AZ291" s="158">
        <v>151</v>
      </c>
      <c r="BA291" s="158">
        <v>1251</v>
      </c>
      <c r="BB291" s="158">
        <v>209</v>
      </c>
      <c r="BC291" s="158">
        <v>1460</v>
      </c>
      <c r="BD291" s="158">
        <v>220</v>
      </c>
      <c r="BE291" s="158">
        <v>1680</v>
      </c>
      <c r="BF291" s="158">
        <v>240</v>
      </c>
      <c r="BG291" s="100">
        <v>1920</v>
      </c>
      <c r="BH291" s="100">
        <v>580</v>
      </c>
      <c r="BI291" s="100">
        <v>2500</v>
      </c>
      <c r="BJ291" s="204">
        <f>BI291/U291</f>
        <v>1</v>
      </c>
      <c r="BK291" s="359" t="s">
        <v>2093</v>
      </c>
      <c r="BL291" s="91"/>
      <c r="BM291" s="135" t="s">
        <v>2094</v>
      </c>
      <c r="BN291" s="135" t="s">
        <v>2094</v>
      </c>
      <c r="BO291" s="90" t="s">
        <v>186</v>
      </c>
      <c r="BP291" s="100" t="s">
        <v>2095</v>
      </c>
      <c r="BQ291" s="100" t="s">
        <v>2096</v>
      </c>
      <c r="BR291" s="90"/>
      <c r="BS291" s="100"/>
      <c r="BT291" s="100"/>
      <c r="BU291" s="100"/>
      <c r="BV291" s="100"/>
      <c r="BW291" s="100"/>
      <c r="BX291" s="100"/>
      <c r="BY291" s="100"/>
      <c r="BZ291" s="100"/>
      <c r="CA291" s="100"/>
      <c r="CB291" s="135" t="s">
        <v>2094</v>
      </c>
    </row>
    <row r="292" ht="74" hidden="1" customHeight="1" spans="1:80">
      <c r="A292" s="100">
        <f t="shared" si="62"/>
        <v>262</v>
      </c>
      <c r="B292" s="232" t="s">
        <v>2097</v>
      </c>
      <c r="C292" s="102"/>
      <c r="D292" s="102"/>
      <c r="E292" s="102"/>
      <c r="F292" s="102"/>
      <c r="G292" s="90" t="s">
        <v>1974</v>
      </c>
      <c r="H292" s="90" t="s">
        <v>1974</v>
      </c>
      <c r="I292" s="90" t="s">
        <v>85</v>
      </c>
      <c r="J292" s="135" t="s">
        <v>373</v>
      </c>
      <c r="K292" s="232" t="s">
        <v>2098</v>
      </c>
      <c r="L292" s="135" t="s">
        <v>2099</v>
      </c>
      <c r="M292" s="135">
        <v>18600</v>
      </c>
      <c r="N292" s="133"/>
      <c r="O292" s="133"/>
      <c r="P292" s="133"/>
      <c r="Q292" s="100"/>
      <c r="R292" s="100"/>
      <c r="S292" s="135">
        <v>15600</v>
      </c>
      <c r="T292" s="100"/>
      <c r="U292" s="135">
        <v>3000</v>
      </c>
      <c r="V292" s="135" t="s">
        <v>2100</v>
      </c>
      <c r="W292" s="135" t="s">
        <v>2101</v>
      </c>
      <c r="X292" s="290"/>
      <c r="Y292" s="290"/>
      <c r="Z292" s="165"/>
      <c r="AA292" s="252">
        <v>6</v>
      </c>
      <c r="AB292" s="252">
        <v>25.76</v>
      </c>
      <c r="AC292" s="165"/>
      <c r="AD292" s="165"/>
      <c r="AE292" s="165"/>
      <c r="AF292" s="155"/>
      <c r="AG292" s="155"/>
      <c r="AH292" s="158" t="s">
        <v>92</v>
      </c>
      <c r="AI292" s="158" t="s">
        <v>92</v>
      </c>
      <c r="AJ292" s="158" t="s">
        <v>92</v>
      </c>
      <c r="AK292" s="158" t="s">
        <v>92</v>
      </c>
      <c r="AL292" s="158" t="s">
        <v>182</v>
      </c>
      <c r="AM292" s="158">
        <v>500</v>
      </c>
      <c r="AN292" s="158">
        <v>500</v>
      </c>
      <c r="AO292" s="158"/>
      <c r="AP292" s="158"/>
      <c r="AQ292" s="158" t="s">
        <v>500</v>
      </c>
      <c r="AR292" s="158" t="s">
        <v>500</v>
      </c>
      <c r="AS292" s="158">
        <v>1000</v>
      </c>
      <c r="AT292" s="158">
        <v>500</v>
      </c>
      <c r="AU292" s="158">
        <v>1500</v>
      </c>
      <c r="AV292" s="158">
        <v>500</v>
      </c>
      <c r="AW292" s="158">
        <v>2000</v>
      </c>
      <c r="AX292" s="158">
        <v>1000</v>
      </c>
      <c r="AY292" s="158">
        <v>3000</v>
      </c>
      <c r="AZ292" s="158">
        <v>700</v>
      </c>
      <c r="BA292" s="158">
        <v>3700</v>
      </c>
      <c r="BB292" s="158">
        <v>0</v>
      </c>
      <c r="BC292" s="158">
        <v>3700</v>
      </c>
      <c r="BD292" s="158">
        <v>0</v>
      </c>
      <c r="BE292" s="158">
        <v>3700</v>
      </c>
      <c r="BF292" s="158">
        <v>0</v>
      </c>
      <c r="BG292" s="100">
        <v>3700</v>
      </c>
      <c r="BH292" s="100">
        <v>0</v>
      </c>
      <c r="BI292" s="100">
        <v>3700</v>
      </c>
      <c r="BJ292" s="204">
        <f>BA292/U292</f>
        <v>1.23333333333333</v>
      </c>
      <c r="BK292" s="91" t="s">
        <v>1981</v>
      </c>
      <c r="BL292" s="91"/>
      <c r="BM292" s="135" t="s">
        <v>1277</v>
      </c>
      <c r="BN292" s="135" t="s">
        <v>2102</v>
      </c>
      <c r="BO292" s="135" t="s">
        <v>1032</v>
      </c>
      <c r="BP292" s="135" t="s">
        <v>2103</v>
      </c>
      <c r="BQ292" s="135" t="s">
        <v>2104</v>
      </c>
      <c r="BR292" s="234" t="s">
        <v>813</v>
      </c>
      <c r="BS292" s="100"/>
      <c r="BT292" s="100"/>
      <c r="BU292" s="100"/>
      <c r="BV292" s="100"/>
      <c r="BW292" s="100"/>
      <c r="BX292" s="100"/>
      <c r="BY292" s="100"/>
      <c r="BZ292" s="100"/>
      <c r="CA292" s="100"/>
      <c r="CB292" s="224" t="s">
        <v>813</v>
      </c>
    </row>
    <row r="293" ht="43.05" hidden="1" customHeight="1" spans="1:80">
      <c r="A293" s="120" t="s">
        <v>2105</v>
      </c>
      <c r="B293" s="120"/>
      <c r="C293" s="120"/>
      <c r="D293" s="120"/>
      <c r="E293" s="120"/>
      <c r="F293" s="120"/>
      <c r="G293" s="194"/>
      <c r="H293" s="194"/>
      <c r="I293" s="194"/>
      <c r="J293" s="120"/>
      <c r="K293" s="111"/>
      <c r="L293" s="100"/>
      <c r="M293" s="121">
        <f>SUM(M294:M312)</f>
        <v>66071.93</v>
      </c>
      <c r="N293" s="121">
        <f t="shared" ref="N293:BI293" si="63">SUM(N294:N312)</f>
        <v>3571.63</v>
      </c>
      <c r="O293" s="121">
        <f t="shared" si="63"/>
        <v>31904.52</v>
      </c>
      <c r="P293" s="121">
        <f t="shared" si="63"/>
        <v>14176</v>
      </c>
      <c r="Q293" s="121">
        <f t="shared" si="63"/>
        <v>0</v>
      </c>
      <c r="R293" s="121">
        <f t="shared" si="63"/>
        <v>0</v>
      </c>
      <c r="S293" s="121">
        <f t="shared" si="63"/>
        <v>1337.12</v>
      </c>
      <c r="T293" s="121">
        <f t="shared" si="63"/>
        <v>0</v>
      </c>
      <c r="U293" s="121">
        <f t="shared" si="63"/>
        <v>29790.03</v>
      </c>
      <c r="V293" s="121">
        <f t="shared" si="63"/>
        <v>0</v>
      </c>
      <c r="W293" s="121">
        <f t="shared" si="63"/>
        <v>0</v>
      </c>
      <c r="X293" s="121">
        <f t="shared" si="63"/>
        <v>0</v>
      </c>
      <c r="Y293" s="121">
        <f t="shared" si="63"/>
        <v>0</v>
      </c>
      <c r="Z293" s="121">
        <f t="shared" si="63"/>
        <v>108</v>
      </c>
      <c r="AA293" s="121">
        <f t="shared" si="63"/>
        <v>87</v>
      </c>
      <c r="AB293" s="121">
        <f t="shared" si="63"/>
        <v>228.74</v>
      </c>
      <c r="AC293" s="121">
        <f t="shared" si="63"/>
        <v>150.41</v>
      </c>
      <c r="AD293" s="121">
        <f t="shared" si="63"/>
        <v>0</v>
      </c>
      <c r="AE293" s="121">
        <f t="shared" si="63"/>
        <v>0</v>
      </c>
      <c r="AF293" s="121">
        <f t="shared" si="63"/>
        <v>0</v>
      </c>
      <c r="AG293" s="121">
        <f t="shared" si="63"/>
        <v>0</v>
      </c>
      <c r="AH293" s="121">
        <f t="shared" si="63"/>
        <v>0</v>
      </c>
      <c r="AI293" s="121">
        <f t="shared" si="63"/>
        <v>0</v>
      </c>
      <c r="AJ293" s="121">
        <f t="shared" si="63"/>
        <v>0</v>
      </c>
      <c r="AK293" s="121">
        <f t="shared" si="63"/>
        <v>0</v>
      </c>
      <c r="AL293" s="121">
        <f t="shared" si="63"/>
        <v>0</v>
      </c>
      <c r="AM293" s="121">
        <f t="shared" si="63"/>
        <v>428</v>
      </c>
      <c r="AN293" s="121">
        <f t="shared" si="63"/>
        <v>770</v>
      </c>
      <c r="AO293" s="121">
        <f t="shared" si="63"/>
        <v>0</v>
      </c>
      <c r="AP293" s="121">
        <f t="shared" si="63"/>
        <v>0</v>
      </c>
      <c r="AQ293" s="121">
        <f t="shared" si="63"/>
        <v>0</v>
      </c>
      <c r="AR293" s="121">
        <f t="shared" si="63"/>
        <v>0</v>
      </c>
      <c r="AS293" s="121">
        <f t="shared" si="63"/>
        <v>1198</v>
      </c>
      <c r="AT293" s="121">
        <f t="shared" si="63"/>
        <v>1271</v>
      </c>
      <c r="AU293" s="121">
        <f t="shared" si="63"/>
        <v>2469</v>
      </c>
      <c r="AV293" s="121">
        <f t="shared" si="63"/>
        <v>1363</v>
      </c>
      <c r="AW293" s="121">
        <f t="shared" si="63"/>
        <v>3832</v>
      </c>
      <c r="AX293" s="121">
        <f t="shared" si="63"/>
        <v>2770</v>
      </c>
      <c r="AY293" s="121">
        <f t="shared" si="63"/>
        <v>6602</v>
      </c>
      <c r="AZ293" s="121">
        <f t="shared" si="63"/>
        <v>2467</v>
      </c>
      <c r="BA293" s="121">
        <f t="shared" si="63"/>
        <v>8804</v>
      </c>
      <c r="BB293" s="121">
        <f t="shared" si="63"/>
        <v>2142</v>
      </c>
      <c r="BC293" s="121">
        <f t="shared" si="63"/>
        <v>10946</v>
      </c>
      <c r="BD293" s="121">
        <f t="shared" si="63"/>
        <v>2963</v>
      </c>
      <c r="BE293" s="121">
        <f t="shared" si="63"/>
        <v>13909</v>
      </c>
      <c r="BF293" s="121">
        <f t="shared" si="63"/>
        <v>2841</v>
      </c>
      <c r="BG293" s="121">
        <f t="shared" si="63"/>
        <v>16750</v>
      </c>
      <c r="BH293" s="121">
        <f t="shared" si="63"/>
        <v>2647.5</v>
      </c>
      <c r="BI293" s="121">
        <f t="shared" si="63"/>
        <v>19397.5</v>
      </c>
      <c r="BJ293" s="200">
        <f>BI293/U293</f>
        <v>0.651140666860691</v>
      </c>
      <c r="BK293" s="111"/>
      <c r="BL293" s="111"/>
      <c r="BM293" s="100"/>
      <c r="BN293" s="100"/>
      <c r="BO293" s="100"/>
      <c r="BP293" s="100"/>
      <c r="BQ293" s="100"/>
      <c r="BR293" s="100"/>
      <c r="BS293" s="100"/>
      <c r="BT293" s="100"/>
      <c r="BU293" s="100"/>
      <c r="BV293" s="100"/>
      <c r="BW293" s="100"/>
      <c r="BX293" s="100"/>
      <c r="BY293" s="100"/>
      <c r="BZ293" s="100"/>
      <c r="CA293" s="100"/>
      <c r="CB293" s="100"/>
    </row>
    <row r="294" ht="65" customHeight="1" spans="1:80">
      <c r="A294" s="100">
        <v>68</v>
      </c>
      <c r="B294" s="115" t="s">
        <v>2106</v>
      </c>
      <c r="C294" s="102"/>
      <c r="D294" s="102"/>
      <c r="E294" s="102"/>
      <c r="F294" s="102"/>
      <c r="G294" s="90" t="s">
        <v>1974</v>
      </c>
      <c r="H294" s="90" t="s">
        <v>1974</v>
      </c>
      <c r="I294" s="90" t="s">
        <v>372</v>
      </c>
      <c r="J294" s="125" t="s">
        <v>373</v>
      </c>
      <c r="K294" s="108" t="s">
        <v>2107</v>
      </c>
      <c r="L294" s="133" t="s">
        <v>803</v>
      </c>
      <c r="M294" s="133">
        <v>300</v>
      </c>
      <c r="N294" s="100"/>
      <c r="O294" s="279"/>
      <c r="P294" s="133">
        <v>300</v>
      </c>
      <c r="Q294" s="100"/>
      <c r="R294" s="100"/>
      <c r="S294" s="279"/>
      <c r="T294" s="100"/>
      <c r="U294" s="133">
        <v>300</v>
      </c>
      <c r="V294" s="90" t="s">
        <v>2108</v>
      </c>
      <c r="W294" s="90" t="s">
        <v>853</v>
      </c>
      <c r="X294" s="91" t="s">
        <v>440</v>
      </c>
      <c r="Y294" s="91" t="s">
        <v>2109</v>
      </c>
      <c r="Z294" s="165">
        <v>6</v>
      </c>
      <c r="AA294" s="153">
        <v>12</v>
      </c>
      <c r="AB294" s="158"/>
      <c r="AC294" s="158"/>
      <c r="AD294" s="158"/>
      <c r="AE294" s="158"/>
      <c r="AF294" s="155"/>
      <c r="AG294" s="155"/>
      <c r="AH294" s="158" t="s">
        <v>92</v>
      </c>
      <c r="AI294" s="158" t="s">
        <v>167</v>
      </c>
      <c r="AJ294" s="158" t="s">
        <v>167</v>
      </c>
      <c r="AK294" s="158" t="s">
        <v>167</v>
      </c>
      <c r="AL294" s="158" t="s">
        <v>167</v>
      </c>
      <c r="AM294" s="158">
        <v>0</v>
      </c>
      <c r="AN294" s="158">
        <v>50</v>
      </c>
      <c r="AO294" s="158" t="s">
        <v>808</v>
      </c>
      <c r="AP294" s="158"/>
      <c r="AQ294" s="158"/>
      <c r="AR294" s="158"/>
      <c r="AS294" s="158">
        <v>50</v>
      </c>
      <c r="AT294" s="158">
        <v>26</v>
      </c>
      <c r="AU294" s="158">
        <v>76</v>
      </c>
      <c r="AV294" s="158">
        <v>25</v>
      </c>
      <c r="AW294" s="158">
        <v>101</v>
      </c>
      <c r="AX294" s="158">
        <v>25</v>
      </c>
      <c r="AY294" s="158">
        <v>126</v>
      </c>
      <c r="AZ294" s="158">
        <v>10</v>
      </c>
      <c r="BA294" s="158">
        <v>136</v>
      </c>
      <c r="BB294" s="158">
        <v>0</v>
      </c>
      <c r="BC294" s="158">
        <v>136</v>
      </c>
      <c r="BD294" s="158">
        <v>0</v>
      </c>
      <c r="BE294" s="158">
        <v>136</v>
      </c>
      <c r="BF294" s="158">
        <v>0</v>
      </c>
      <c r="BG294" s="100">
        <v>136</v>
      </c>
      <c r="BH294" s="100">
        <v>0</v>
      </c>
      <c r="BI294" s="100">
        <v>136</v>
      </c>
      <c r="BJ294" s="204">
        <f>BI294/U294</f>
        <v>0.453333333333333</v>
      </c>
      <c r="BK294" s="214" t="s">
        <v>2110</v>
      </c>
      <c r="BL294" s="111" t="s">
        <v>158</v>
      </c>
      <c r="BM294" s="133" t="s">
        <v>373</v>
      </c>
      <c r="BN294" s="125" t="s">
        <v>373</v>
      </c>
      <c r="BO294" s="224" t="s">
        <v>383</v>
      </c>
      <c r="BP294" s="125" t="s">
        <v>384</v>
      </c>
      <c r="BQ294" s="133" t="s">
        <v>2111</v>
      </c>
      <c r="BR294" s="100"/>
      <c r="BS294" s="100"/>
      <c r="BT294" s="100"/>
      <c r="BU294" s="100"/>
      <c r="BV294" s="100"/>
      <c r="BW294" s="100"/>
      <c r="BX294" s="100"/>
      <c r="BY294" s="100"/>
      <c r="BZ294" s="100"/>
      <c r="CA294" s="100"/>
      <c r="CB294" s="280" t="s">
        <v>373</v>
      </c>
    </row>
    <row r="295" ht="61" hidden="1" customHeight="1" spans="1:80">
      <c r="A295" s="100">
        <f t="shared" ref="A295:A304" si="64">ROW()-31</f>
        <v>264</v>
      </c>
      <c r="B295" s="91" t="s">
        <v>2112</v>
      </c>
      <c r="C295" s="102"/>
      <c r="D295" s="102"/>
      <c r="E295" s="102"/>
      <c r="F295" s="102"/>
      <c r="G295" s="90" t="s">
        <v>1974</v>
      </c>
      <c r="H295" s="90" t="s">
        <v>1974</v>
      </c>
      <c r="I295" s="90" t="s">
        <v>372</v>
      </c>
      <c r="J295" s="100" t="s">
        <v>163</v>
      </c>
      <c r="K295" s="91" t="s">
        <v>2113</v>
      </c>
      <c r="L295" s="90" t="s">
        <v>388</v>
      </c>
      <c r="M295" s="100">
        <v>1000</v>
      </c>
      <c r="N295" s="100"/>
      <c r="O295" s="100"/>
      <c r="P295" s="100">
        <v>1000</v>
      </c>
      <c r="Q295" s="100"/>
      <c r="R295" s="100"/>
      <c r="S295" s="100"/>
      <c r="T295" s="100"/>
      <c r="U295" s="100">
        <v>1000</v>
      </c>
      <c r="V295" s="90" t="s">
        <v>2114</v>
      </c>
      <c r="W295" s="90" t="s">
        <v>2115</v>
      </c>
      <c r="X295" s="90" t="s">
        <v>2116</v>
      </c>
      <c r="Y295" s="100" t="s">
        <v>121</v>
      </c>
      <c r="Z295" s="153">
        <v>1</v>
      </c>
      <c r="AA295" s="153">
        <v>12</v>
      </c>
      <c r="AB295" s="154"/>
      <c r="AC295" s="154"/>
      <c r="AD295" s="154"/>
      <c r="AE295" s="154"/>
      <c r="AF295" s="155"/>
      <c r="AG295" s="155"/>
      <c r="AH295" s="154" t="s">
        <v>1130</v>
      </c>
      <c r="AI295" s="158" t="s">
        <v>735</v>
      </c>
      <c r="AJ295" s="158" t="s">
        <v>735</v>
      </c>
      <c r="AK295" s="158" t="s">
        <v>735</v>
      </c>
      <c r="AL295" s="158" t="s">
        <v>182</v>
      </c>
      <c r="AM295" s="158">
        <v>100</v>
      </c>
      <c r="AN295" s="158">
        <v>180</v>
      </c>
      <c r="AO295" s="158" t="s">
        <v>395</v>
      </c>
      <c r="AP295" s="158" t="s">
        <v>396</v>
      </c>
      <c r="AQ295" s="158" t="s">
        <v>122</v>
      </c>
      <c r="AR295" s="158" t="s">
        <v>1343</v>
      </c>
      <c r="AS295" s="158">
        <v>280</v>
      </c>
      <c r="AT295" s="158">
        <v>150</v>
      </c>
      <c r="AU295" s="158">
        <v>430</v>
      </c>
      <c r="AV295" s="158">
        <v>100</v>
      </c>
      <c r="AW295" s="158">
        <v>530</v>
      </c>
      <c r="AX295" s="158">
        <v>100</v>
      </c>
      <c r="AY295" s="158">
        <v>630</v>
      </c>
      <c r="AZ295" s="158">
        <v>200</v>
      </c>
      <c r="BA295" s="158">
        <v>830</v>
      </c>
      <c r="BB295" s="158">
        <v>50</v>
      </c>
      <c r="BC295" s="158">
        <v>880</v>
      </c>
      <c r="BD295" s="158">
        <v>20</v>
      </c>
      <c r="BE295" s="158">
        <v>900</v>
      </c>
      <c r="BF295" s="158">
        <v>100</v>
      </c>
      <c r="BG295" s="100">
        <v>1000</v>
      </c>
      <c r="BH295" s="100">
        <v>0</v>
      </c>
      <c r="BI295" s="100">
        <v>1000</v>
      </c>
      <c r="BJ295" s="204">
        <f>BG295/U295</f>
        <v>1</v>
      </c>
      <c r="BK295" s="205" t="s">
        <v>2117</v>
      </c>
      <c r="BL295" s="111"/>
      <c r="BM295" s="90" t="s">
        <v>163</v>
      </c>
      <c r="BN295" s="100" t="s">
        <v>163</v>
      </c>
      <c r="BO295" s="100" t="s">
        <v>172</v>
      </c>
      <c r="BP295" s="100" t="s">
        <v>624</v>
      </c>
      <c r="BQ295" s="100" t="s">
        <v>625</v>
      </c>
      <c r="BR295" s="90"/>
      <c r="BS295" s="100"/>
      <c r="BT295" s="100"/>
      <c r="BU295" s="100"/>
      <c r="BV295" s="100"/>
      <c r="BW295" s="100"/>
      <c r="BX295" s="100"/>
      <c r="BY295" s="100"/>
      <c r="BZ295" s="90"/>
      <c r="CA295" s="100"/>
      <c r="CB295" s="90" t="s">
        <v>163</v>
      </c>
    </row>
    <row r="296" ht="55" hidden="1" customHeight="1" spans="1:80">
      <c r="A296" s="100">
        <f t="shared" si="64"/>
        <v>265</v>
      </c>
      <c r="B296" s="110" t="s">
        <v>2118</v>
      </c>
      <c r="C296" s="102"/>
      <c r="D296" s="102"/>
      <c r="E296" s="102"/>
      <c r="F296" s="102"/>
      <c r="G296" s="90" t="s">
        <v>1974</v>
      </c>
      <c r="H296" s="90" t="s">
        <v>1974</v>
      </c>
      <c r="I296" s="90" t="s">
        <v>372</v>
      </c>
      <c r="J296" s="130" t="s">
        <v>163</v>
      </c>
      <c r="K296" s="325" t="s">
        <v>2119</v>
      </c>
      <c r="L296" s="125" t="s">
        <v>1632</v>
      </c>
      <c r="M296" s="90">
        <v>2300</v>
      </c>
      <c r="N296" s="100">
        <v>1320</v>
      </c>
      <c r="O296" s="130"/>
      <c r="P296" s="100">
        <v>980</v>
      </c>
      <c r="Q296" s="100"/>
      <c r="R296" s="100"/>
      <c r="S296" s="100">
        <v>300</v>
      </c>
      <c r="T296" s="100"/>
      <c r="U296" s="100">
        <v>1500</v>
      </c>
      <c r="V296" s="90" t="s">
        <v>2120</v>
      </c>
      <c r="W296" s="90" t="s">
        <v>2121</v>
      </c>
      <c r="X296" s="90" t="s">
        <v>2122</v>
      </c>
      <c r="Y296" s="100" t="s">
        <v>494</v>
      </c>
      <c r="Z296" s="153">
        <v>8</v>
      </c>
      <c r="AA296" s="159"/>
      <c r="AB296" s="154">
        <v>12</v>
      </c>
      <c r="AC296" s="154">
        <v>12</v>
      </c>
      <c r="AD296" s="154"/>
      <c r="AE296" s="154"/>
      <c r="AF296" s="155"/>
      <c r="AG296" s="155"/>
      <c r="AH296" s="158" t="s">
        <v>92</v>
      </c>
      <c r="AI296" s="158" t="s">
        <v>92</v>
      </c>
      <c r="AJ296" s="158" t="s">
        <v>92</v>
      </c>
      <c r="AK296" s="154" t="s">
        <v>409</v>
      </c>
      <c r="AL296" s="158" t="s">
        <v>182</v>
      </c>
      <c r="AM296" s="158">
        <v>100</v>
      </c>
      <c r="AN296" s="158">
        <v>170</v>
      </c>
      <c r="AO296" s="158" t="s">
        <v>520</v>
      </c>
      <c r="AP296" s="158" t="s">
        <v>396</v>
      </c>
      <c r="AQ296" s="158"/>
      <c r="AR296" s="158"/>
      <c r="AS296" s="158">
        <v>270</v>
      </c>
      <c r="AT296" s="158">
        <v>150</v>
      </c>
      <c r="AU296" s="158">
        <v>420</v>
      </c>
      <c r="AV296" s="158">
        <v>100</v>
      </c>
      <c r="AW296" s="158">
        <v>520</v>
      </c>
      <c r="AX296" s="158">
        <v>110</v>
      </c>
      <c r="AY296" s="158">
        <v>630</v>
      </c>
      <c r="AZ296" s="158">
        <v>120</v>
      </c>
      <c r="BA296" s="158">
        <v>750</v>
      </c>
      <c r="BB296" s="158">
        <v>250</v>
      </c>
      <c r="BC296" s="158">
        <v>1000</v>
      </c>
      <c r="BD296" s="158">
        <v>150</v>
      </c>
      <c r="BE296" s="158">
        <v>1150</v>
      </c>
      <c r="BF296" s="158">
        <v>150</v>
      </c>
      <c r="BG296" s="100">
        <v>1300</v>
      </c>
      <c r="BH296" s="100">
        <v>100</v>
      </c>
      <c r="BI296" s="100">
        <v>1400</v>
      </c>
      <c r="BJ296" s="204">
        <f>BI296/U296</f>
        <v>0.933333333333333</v>
      </c>
      <c r="BK296" s="205" t="s">
        <v>2123</v>
      </c>
      <c r="BL296" s="111"/>
      <c r="BM296" s="90" t="s">
        <v>163</v>
      </c>
      <c r="BN296" s="149" t="s">
        <v>163</v>
      </c>
      <c r="BO296" s="100" t="s">
        <v>172</v>
      </c>
      <c r="BP296" s="100" t="s">
        <v>624</v>
      </c>
      <c r="BQ296" s="100" t="s">
        <v>2124</v>
      </c>
      <c r="BR296" s="90"/>
      <c r="BS296" s="100"/>
      <c r="BT296" s="100"/>
      <c r="BU296" s="100"/>
      <c r="BV296" s="100"/>
      <c r="BW296" s="100"/>
      <c r="BX296" s="100"/>
      <c r="BY296" s="100"/>
      <c r="BZ296" s="90"/>
      <c r="CA296" s="100"/>
      <c r="CB296" s="100"/>
    </row>
    <row r="297" s="71" customFormat="1" ht="68" hidden="1" customHeight="1" spans="1:80">
      <c r="A297" s="112">
        <f t="shared" si="64"/>
        <v>266</v>
      </c>
      <c r="B297" s="113" t="s">
        <v>2125</v>
      </c>
      <c r="C297" s="102"/>
      <c r="D297" s="102"/>
      <c r="E297" s="102"/>
      <c r="F297" s="102"/>
      <c r="G297" s="114" t="s">
        <v>1974</v>
      </c>
      <c r="H297" s="114" t="s">
        <v>1974</v>
      </c>
      <c r="I297" s="114" t="s">
        <v>372</v>
      </c>
      <c r="J297" s="114" t="s">
        <v>839</v>
      </c>
      <c r="K297" s="113" t="s">
        <v>2126</v>
      </c>
      <c r="L297" s="114" t="s">
        <v>2127</v>
      </c>
      <c r="M297" s="114">
        <v>1500</v>
      </c>
      <c r="N297" s="90"/>
      <c r="O297" s="90">
        <v>700</v>
      </c>
      <c r="P297" s="90">
        <v>800</v>
      </c>
      <c r="Q297" s="100"/>
      <c r="R297" s="100"/>
      <c r="S297" s="90"/>
      <c r="T297" s="100"/>
      <c r="U297" s="114">
        <v>1500</v>
      </c>
      <c r="V297" s="90" t="s">
        <v>396</v>
      </c>
      <c r="W297" s="242" t="s">
        <v>842</v>
      </c>
      <c r="X297" s="242" t="s">
        <v>843</v>
      </c>
      <c r="Y297" s="90"/>
      <c r="Z297" s="164">
        <v>3</v>
      </c>
      <c r="AA297" s="164">
        <v>9</v>
      </c>
      <c r="AB297" s="154">
        <v>4.3</v>
      </c>
      <c r="AC297" s="154">
        <v>4.3</v>
      </c>
      <c r="AD297" s="154"/>
      <c r="AE297" s="154"/>
      <c r="AF297" s="155"/>
      <c r="AG297" s="155"/>
      <c r="AH297" s="158" t="s">
        <v>92</v>
      </c>
      <c r="AI297" s="158" t="s">
        <v>92</v>
      </c>
      <c r="AJ297" s="158" t="s">
        <v>167</v>
      </c>
      <c r="AK297" s="154" t="s">
        <v>409</v>
      </c>
      <c r="AL297" s="158" t="s">
        <v>182</v>
      </c>
      <c r="AM297" s="158">
        <v>60</v>
      </c>
      <c r="AN297" s="158">
        <v>60</v>
      </c>
      <c r="AO297" s="158" t="s">
        <v>510</v>
      </c>
      <c r="AP297" s="158" t="s">
        <v>396</v>
      </c>
      <c r="AQ297" s="158" t="s">
        <v>107</v>
      </c>
      <c r="AR297" s="158"/>
      <c r="AS297" s="158">
        <v>120</v>
      </c>
      <c r="AT297" s="158">
        <v>255</v>
      </c>
      <c r="AU297" s="158">
        <v>375</v>
      </c>
      <c r="AV297" s="158">
        <v>200</v>
      </c>
      <c r="AW297" s="158">
        <v>575</v>
      </c>
      <c r="AX297" s="158">
        <v>150</v>
      </c>
      <c r="AY297" s="158">
        <v>725</v>
      </c>
      <c r="AZ297" s="158">
        <v>180</v>
      </c>
      <c r="BA297" s="158">
        <v>905</v>
      </c>
      <c r="BB297" s="158">
        <f>BC297-BA297</f>
        <v>120</v>
      </c>
      <c r="BC297" s="158">
        <v>1025</v>
      </c>
      <c r="BD297" s="158">
        <v>0</v>
      </c>
      <c r="BE297" s="158">
        <v>1025</v>
      </c>
      <c r="BF297" s="158">
        <f>BG297-BE297</f>
        <v>270</v>
      </c>
      <c r="BG297" s="112">
        <v>1295</v>
      </c>
      <c r="BH297" s="112">
        <v>205</v>
      </c>
      <c r="BI297" s="112">
        <v>1500</v>
      </c>
      <c r="BJ297" s="211">
        <f>BI297/U297</f>
        <v>1</v>
      </c>
      <c r="BK297" s="113" t="s">
        <v>2128</v>
      </c>
      <c r="BL297" s="360"/>
      <c r="BM297" s="114" t="s">
        <v>839</v>
      </c>
      <c r="BN297" s="114" t="s">
        <v>839</v>
      </c>
      <c r="BO297" s="114" t="s">
        <v>846</v>
      </c>
      <c r="BP297" s="114" t="s">
        <v>847</v>
      </c>
      <c r="BQ297" s="114" t="s">
        <v>2129</v>
      </c>
      <c r="BR297" s="114"/>
      <c r="BS297" s="100"/>
      <c r="BT297" s="100"/>
      <c r="BU297" s="100"/>
      <c r="BV297" s="100"/>
      <c r="BW297" s="100"/>
      <c r="BX297" s="100"/>
      <c r="BY297" s="100"/>
      <c r="BZ297" s="90"/>
      <c r="CA297" s="100"/>
      <c r="CB297" s="90" t="s">
        <v>839</v>
      </c>
    </row>
    <row r="298" ht="71" hidden="1" customHeight="1" spans="1:80">
      <c r="A298" s="100">
        <f t="shared" si="64"/>
        <v>267</v>
      </c>
      <c r="B298" s="91" t="s">
        <v>2130</v>
      </c>
      <c r="C298" s="102"/>
      <c r="D298" s="102"/>
      <c r="E298" s="102"/>
      <c r="F298" s="102"/>
      <c r="G298" s="90" t="s">
        <v>1974</v>
      </c>
      <c r="H298" s="90" t="s">
        <v>1974</v>
      </c>
      <c r="I298" s="90" t="s">
        <v>372</v>
      </c>
      <c r="J298" s="90" t="s">
        <v>839</v>
      </c>
      <c r="K298" s="91" t="s">
        <v>2131</v>
      </c>
      <c r="L298" s="90" t="s">
        <v>1103</v>
      </c>
      <c r="M298" s="90">
        <v>390</v>
      </c>
      <c r="N298" s="90"/>
      <c r="O298" s="90"/>
      <c r="P298" s="90">
        <v>390</v>
      </c>
      <c r="Q298" s="100"/>
      <c r="R298" s="100"/>
      <c r="S298" s="90"/>
      <c r="T298" s="100"/>
      <c r="U298" s="90">
        <v>390</v>
      </c>
      <c r="V298" s="90" t="s">
        <v>1609</v>
      </c>
      <c r="W298" s="90" t="s">
        <v>396</v>
      </c>
      <c r="X298" s="242" t="s">
        <v>2132</v>
      </c>
      <c r="Y298" s="242" t="s">
        <v>843</v>
      </c>
      <c r="Z298" s="153">
        <v>6</v>
      </c>
      <c r="AA298" s="153">
        <v>12</v>
      </c>
      <c r="AB298" s="154">
        <v>15</v>
      </c>
      <c r="AC298" s="154">
        <v>15</v>
      </c>
      <c r="AD298" s="154"/>
      <c r="AE298" s="154"/>
      <c r="AF298" s="155"/>
      <c r="AG298" s="155"/>
      <c r="AH298" s="158" t="s">
        <v>92</v>
      </c>
      <c r="AI298" s="158" t="s">
        <v>92</v>
      </c>
      <c r="AJ298" s="158" t="s">
        <v>735</v>
      </c>
      <c r="AK298" s="158" t="s">
        <v>735</v>
      </c>
      <c r="AL298" s="158" t="s">
        <v>735</v>
      </c>
      <c r="AM298" s="158">
        <v>50</v>
      </c>
      <c r="AN298" s="158">
        <v>60</v>
      </c>
      <c r="AO298" s="158" t="s">
        <v>808</v>
      </c>
      <c r="AP298" s="158" t="s">
        <v>396</v>
      </c>
      <c r="AQ298" s="158" t="s">
        <v>122</v>
      </c>
      <c r="AR298" s="158"/>
      <c r="AS298" s="158">
        <v>110</v>
      </c>
      <c r="AT298" s="158">
        <v>40</v>
      </c>
      <c r="AU298" s="158">
        <v>150</v>
      </c>
      <c r="AV298" s="158">
        <v>20</v>
      </c>
      <c r="AW298" s="158">
        <v>170</v>
      </c>
      <c r="AX298" s="158">
        <v>30</v>
      </c>
      <c r="AY298" s="158">
        <v>200</v>
      </c>
      <c r="AZ298" s="158">
        <v>30</v>
      </c>
      <c r="BA298" s="158">
        <v>230</v>
      </c>
      <c r="BB298" s="158">
        <v>30</v>
      </c>
      <c r="BC298" s="158">
        <v>260</v>
      </c>
      <c r="BD298" s="158">
        <v>0</v>
      </c>
      <c r="BE298" s="158">
        <v>260</v>
      </c>
      <c r="BF298" s="158">
        <v>60</v>
      </c>
      <c r="BG298" s="100">
        <v>320</v>
      </c>
      <c r="BH298" s="100">
        <v>40</v>
      </c>
      <c r="BI298" s="100">
        <v>360</v>
      </c>
      <c r="BJ298" s="204">
        <f>BI298/U298</f>
        <v>0.923076923076923</v>
      </c>
      <c r="BK298" s="205" t="s">
        <v>2133</v>
      </c>
      <c r="BL298" s="111"/>
      <c r="BM298" s="90" t="s">
        <v>839</v>
      </c>
      <c r="BN298" s="90" t="s">
        <v>839</v>
      </c>
      <c r="BO298" s="90" t="s">
        <v>846</v>
      </c>
      <c r="BP298" s="90" t="s">
        <v>847</v>
      </c>
      <c r="BQ298" s="90" t="s">
        <v>2134</v>
      </c>
      <c r="BR298" s="90"/>
      <c r="BS298" s="100"/>
      <c r="BT298" s="100"/>
      <c r="BU298" s="100"/>
      <c r="BV298" s="100"/>
      <c r="BW298" s="100"/>
      <c r="BX298" s="100"/>
      <c r="BY298" s="100"/>
      <c r="BZ298" s="90"/>
      <c r="CA298" s="100"/>
      <c r="CB298" s="90" t="s">
        <v>839</v>
      </c>
    </row>
    <row r="299" ht="107" customHeight="1" spans="1:80">
      <c r="A299" s="100">
        <v>69</v>
      </c>
      <c r="B299" s="110" t="s">
        <v>2135</v>
      </c>
      <c r="C299" s="102"/>
      <c r="D299" s="102"/>
      <c r="E299" s="102"/>
      <c r="F299" s="102"/>
      <c r="G299" s="90" t="s">
        <v>1974</v>
      </c>
      <c r="H299" s="90" t="s">
        <v>1974</v>
      </c>
      <c r="I299" s="90" t="s">
        <v>372</v>
      </c>
      <c r="J299" s="126" t="s">
        <v>1440</v>
      </c>
      <c r="K299" s="348" t="s">
        <v>2136</v>
      </c>
      <c r="L299" s="126" t="s">
        <v>1399</v>
      </c>
      <c r="M299" s="126">
        <f>721.99+616.64</f>
        <v>1338.63</v>
      </c>
      <c r="N299" s="126">
        <v>1338.63</v>
      </c>
      <c r="O299" s="126"/>
      <c r="P299" s="126"/>
      <c r="Q299" s="100"/>
      <c r="R299" s="100"/>
      <c r="S299" s="126">
        <f>173.06+254.06</f>
        <v>427.12</v>
      </c>
      <c r="T299" s="100"/>
      <c r="U299" s="126">
        <f>N299-S299</f>
        <v>911.51</v>
      </c>
      <c r="V299" s="126" t="s">
        <v>2137</v>
      </c>
      <c r="W299" s="126" t="s">
        <v>2138</v>
      </c>
      <c r="X299" s="126" t="s">
        <v>2139</v>
      </c>
      <c r="Y299" s="126" t="s">
        <v>2140</v>
      </c>
      <c r="Z299" s="160">
        <v>1</v>
      </c>
      <c r="AA299" s="160">
        <v>12</v>
      </c>
      <c r="AB299" s="160">
        <f>11.86+16.47</f>
        <v>28.33</v>
      </c>
      <c r="AC299" s="160"/>
      <c r="AD299" s="160"/>
      <c r="AE299" s="160"/>
      <c r="AF299" s="155"/>
      <c r="AG299" s="155"/>
      <c r="AH299" s="158" t="s">
        <v>92</v>
      </c>
      <c r="AI299" s="154" t="s">
        <v>2141</v>
      </c>
      <c r="AJ299" s="158" t="s">
        <v>756</v>
      </c>
      <c r="AK299" s="158" t="s">
        <v>756</v>
      </c>
      <c r="AL299" s="158" t="s">
        <v>182</v>
      </c>
      <c r="AM299" s="158">
        <v>76</v>
      </c>
      <c r="AN299" s="158">
        <v>77</v>
      </c>
      <c r="AO299" s="158" t="s">
        <v>395</v>
      </c>
      <c r="AP299" s="158"/>
      <c r="AQ299" s="158"/>
      <c r="AR299" s="158"/>
      <c r="AS299" s="158">
        <v>153</v>
      </c>
      <c r="AT299" s="158">
        <v>75</v>
      </c>
      <c r="AU299" s="158">
        <v>228</v>
      </c>
      <c r="AV299" s="158">
        <v>76</v>
      </c>
      <c r="AW299" s="158">
        <v>304</v>
      </c>
      <c r="AX299" s="158">
        <v>76</v>
      </c>
      <c r="AY299" s="158">
        <v>380</v>
      </c>
      <c r="AZ299" s="158">
        <v>40</v>
      </c>
      <c r="BA299" s="158">
        <v>420</v>
      </c>
      <c r="BB299" s="158">
        <v>115</v>
      </c>
      <c r="BC299" s="158">
        <v>535</v>
      </c>
      <c r="BD299" s="158">
        <v>76</v>
      </c>
      <c r="BE299" s="158">
        <v>611</v>
      </c>
      <c r="BF299" s="158">
        <v>159</v>
      </c>
      <c r="BG299" s="100">
        <v>770</v>
      </c>
      <c r="BH299" s="100">
        <v>100</v>
      </c>
      <c r="BI299" s="100">
        <v>870</v>
      </c>
      <c r="BJ299" s="204">
        <f t="shared" ref="BJ299:BJ308" si="65">BI299/U299</f>
        <v>0.954460181457143</v>
      </c>
      <c r="BK299" s="361" t="s">
        <v>2142</v>
      </c>
      <c r="BL299" s="210" t="s">
        <v>2143</v>
      </c>
      <c r="BM299" s="126" t="s">
        <v>251</v>
      </c>
      <c r="BN299" s="126" t="s">
        <v>251</v>
      </c>
      <c r="BO299" s="126" t="s">
        <v>1714</v>
      </c>
      <c r="BP299" s="272" t="s">
        <v>677</v>
      </c>
      <c r="BQ299" s="126" t="s">
        <v>1154</v>
      </c>
      <c r="BR299" s="126" t="s">
        <v>1717</v>
      </c>
      <c r="BS299" s="100"/>
      <c r="BT299" s="100"/>
      <c r="BU299" s="100"/>
      <c r="BV299" s="100"/>
      <c r="BW299" s="100"/>
      <c r="BX299" s="100"/>
      <c r="BY299" s="100"/>
      <c r="BZ299" s="126"/>
      <c r="CA299" s="100"/>
      <c r="CB299" s="126" t="s">
        <v>1717</v>
      </c>
    </row>
    <row r="300" ht="87" customHeight="1" spans="1:80">
      <c r="A300" s="100">
        <v>70</v>
      </c>
      <c r="B300" s="110" t="s">
        <v>2144</v>
      </c>
      <c r="C300" s="102"/>
      <c r="D300" s="102"/>
      <c r="E300" s="102"/>
      <c r="F300" s="102"/>
      <c r="G300" s="90" t="s">
        <v>1974</v>
      </c>
      <c r="H300" s="90" t="s">
        <v>1974</v>
      </c>
      <c r="I300" s="90" t="s">
        <v>372</v>
      </c>
      <c r="J300" s="126" t="s">
        <v>251</v>
      </c>
      <c r="K300" s="110" t="s">
        <v>2145</v>
      </c>
      <c r="L300" s="126" t="s">
        <v>1195</v>
      </c>
      <c r="M300" s="126">
        <v>3800</v>
      </c>
      <c r="N300" s="349"/>
      <c r="O300" s="126"/>
      <c r="P300" s="126">
        <v>3800</v>
      </c>
      <c r="Q300" s="100"/>
      <c r="R300" s="100"/>
      <c r="S300" s="126">
        <v>50</v>
      </c>
      <c r="T300" s="100"/>
      <c r="U300" s="126">
        <v>200</v>
      </c>
      <c r="V300" s="126" t="s">
        <v>949</v>
      </c>
      <c r="W300" s="126" t="s">
        <v>949</v>
      </c>
      <c r="X300" s="126" t="s">
        <v>950</v>
      </c>
      <c r="Y300" s="126" t="s">
        <v>432</v>
      </c>
      <c r="Z300" s="160">
        <v>12</v>
      </c>
      <c r="AA300" s="160"/>
      <c r="AB300" s="160">
        <v>15</v>
      </c>
      <c r="AC300" s="160"/>
      <c r="AD300" s="160"/>
      <c r="AE300" s="160"/>
      <c r="AF300" s="155"/>
      <c r="AG300" s="155"/>
      <c r="AH300" s="154" t="s">
        <v>2146</v>
      </c>
      <c r="AI300" s="154" t="s">
        <v>2146</v>
      </c>
      <c r="AJ300" s="154" t="s">
        <v>2146</v>
      </c>
      <c r="AK300" s="154" t="s">
        <v>2146</v>
      </c>
      <c r="AL300" s="158" t="s">
        <v>156</v>
      </c>
      <c r="AM300" s="158">
        <v>0</v>
      </c>
      <c r="AN300" s="158">
        <v>0</v>
      </c>
      <c r="AO300" s="158" t="s">
        <v>486</v>
      </c>
      <c r="AP300" s="158"/>
      <c r="AQ300" s="158"/>
      <c r="AR300" s="158"/>
      <c r="AS300" s="158">
        <v>0</v>
      </c>
      <c r="AT300" s="158">
        <v>33</v>
      </c>
      <c r="AU300" s="158">
        <v>33</v>
      </c>
      <c r="AV300" s="158">
        <v>0</v>
      </c>
      <c r="AW300" s="158">
        <v>33</v>
      </c>
      <c r="AX300" s="158">
        <v>0</v>
      </c>
      <c r="AY300" s="158">
        <v>33</v>
      </c>
      <c r="AZ300" s="158">
        <v>0</v>
      </c>
      <c r="BA300" s="158">
        <v>33</v>
      </c>
      <c r="BB300" s="158">
        <v>0</v>
      </c>
      <c r="BC300" s="158">
        <v>33</v>
      </c>
      <c r="BD300" s="158">
        <v>0</v>
      </c>
      <c r="BE300" s="158">
        <v>33</v>
      </c>
      <c r="BF300" s="158">
        <v>0</v>
      </c>
      <c r="BG300" s="100">
        <v>33</v>
      </c>
      <c r="BH300" s="261">
        <v>0</v>
      </c>
      <c r="BI300" s="261">
        <v>33</v>
      </c>
      <c r="BJ300" s="204">
        <f t="shared" si="65"/>
        <v>0.165</v>
      </c>
      <c r="BK300" s="91" t="s">
        <v>2147</v>
      </c>
      <c r="BL300" s="258" t="s">
        <v>2148</v>
      </c>
      <c r="BM300" s="126" t="s">
        <v>251</v>
      </c>
      <c r="BN300" s="126" t="s">
        <v>251</v>
      </c>
      <c r="BO300" s="126" t="s">
        <v>676</v>
      </c>
      <c r="BP300" s="126" t="s">
        <v>262</v>
      </c>
      <c r="BQ300" s="126" t="s">
        <v>678</v>
      </c>
      <c r="BR300" s="126"/>
      <c r="BS300" s="100"/>
      <c r="BT300" s="100"/>
      <c r="BU300" s="100"/>
      <c r="BV300" s="100"/>
      <c r="BW300" s="100"/>
      <c r="BX300" s="100"/>
      <c r="BY300" s="100"/>
      <c r="BZ300" s="126"/>
      <c r="CA300" s="100"/>
      <c r="CB300" s="90" t="s">
        <v>2149</v>
      </c>
    </row>
    <row r="301" ht="96" customHeight="1" spans="1:80">
      <c r="A301" s="100">
        <v>71</v>
      </c>
      <c r="B301" s="110" t="s">
        <v>2150</v>
      </c>
      <c r="C301" s="102"/>
      <c r="D301" s="102"/>
      <c r="E301" s="102"/>
      <c r="F301" s="102"/>
      <c r="G301" s="90" t="s">
        <v>1974</v>
      </c>
      <c r="H301" s="90" t="s">
        <v>1974</v>
      </c>
      <c r="I301" s="90" t="s">
        <v>372</v>
      </c>
      <c r="J301" s="126" t="s">
        <v>251</v>
      </c>
      <c r="K301" s="110" t="s">
        <v>2151</v>
      </c>
      <c r="L301" s="126" t="s">
        <v>1195</v>
      </c>
      <c r="M301" s="126">
        <v>3800</v>
      </c>
      <c r="N301" s="349"/>
      <c r="O301" s="126"/>
      <c r="P301" s="126">
        <v>3800</v>
      </c>
      <c r="Q301" s="100"/>
      <c r="R301" s="100"/>
      <c r="S301" s="126">
        <v>50</v>
      </c>
      <c r="T301" s="100"/>
      <c r="U301" s="126">
        <v>200</v>
      </c>
      <c r="V301" s="126" t="s">
        <v>949</v>
      </c>
      <c r="W301" s="126" t="s">
        <v>949</v>
      </c>
      <c r="X301" s="126" t="s">
        <v>950</v>
      </c>
      <c r="Y301" s="126" t="s">
        <v>432</v>
      </c>
      <c r="Z301" s="160">
        <v>12</v>
      </c>
      <c r="AA301" s="160"/>
      <c r="AB301" s="160">
        <v>15</v>
      </c>
      <c r="AC301" s="160"/>
      <c r="AD301" s="160"/>
      <c r="AE301" s="160"/>
      <c r="AF301" s="155"/>
      <c r="AG301" s="155"/>
      <c r="AH301" s="154" t="s">
        <v>2146</v>
      </c>
      <c r="AI301" s="154" t="s">
        <v>2146</v>
      </c>
      <c r="AJ301" s="154" t="s">
        <v>2146</v>
      </c>
      <c r="AK301" s="154" t="s">
        <v>2146</v>
      </c>
      <c r="AL301" s="158" t="s">
        <v>156</v>
      </c>
      <c r="AM301" s="158">
        <v>0</v>
      </c>
      <c r="AN301" s="158">
        <v>0</v>
      </c>
      <c r="AO301" s="158" t="s">
        <v>486</v>
      </c>
      <c r="AP301" s="158"/>
      <c r="AQ301" s="158"/>
      <c r="AR301" s="158"/>
      <c r="AS301" s="158">
        <v>0</v>
      </c>
      <c r="AT301" s="158">
        <v>33</v>
      </c>
      <c r="AU301" s="158">
        <v>33</v>
      </c>
      <c r="AV301" s="158">
        <v>0</v>
      </c>
      <c r="AW301" s="158">
        <v>33</v>
      </c>
      <c r="AX301" s="158">
        <v>0</v>
      </c>
      <c r="AY301" s="158">
        <v>33</v>
      </c>
      <c r="AZ301" s="158">
        <v>0</v>
      </c>
      <c r="BA301" s="158">
        <v>33</v>
      </c>
      <c r="BB301" s="158">
        <v>0</v>
      </c>
      <c r="BC301" s="158">
        <v>33</v>
      </c>
      <c r="BD301" s="158">
        <v>0</v>
      </c>
      <c r="BE301" s="158">
        <v>33</v>
      </c>
      <c r="BF301" s="158">
        <v>0</v>
      </c>
      <c r="BG301" s="100">
        <v>33</v>
      </c>
      <c r="BH301" s="261">
        <v>0</v>
      </c>
      <c r="BI301" s="261">
        <v>33</v>
      </c>
      <c r="BJ301" s="204">
        <f t="shared" si="65"/>
        <v>0.165</v>
      </c>
      <c r="BK301" s="91" t="s">
        <v>2147</v>
      </c>
      <c r="BL301" s="258" t="s">
        <v>2148</v>
      </c>
      <c r="BM301" s="126" t="s">
        <v>251</v>
      </c>
      <c r="BN301" s="126" t="s">
        <v>251</v>
      </c>
      <c r="BO301" s="126" t="s">
        <v>676</v>
      </c>
      <c r="BP301" s="272" t="s">
        <v>677</v>
      </c>
      <c r="BQ301" s="126" t="s">
        <v>678</v>
      </c>
      <c r="BR301" s="126" t="s">
        <v>264</v>
      </c>
      <c r="BS301" s="100"/>
      <c r="BT301" s="100"/>
      <c r="BU301" s="100"/>
      <c r="BV301" s="100"/>
      <c r="BW301" s="100"/>
      <c r="BX301" s="100"/>
      <c r="BY301" s="100"/>
      <c r="BZ301" s="126"/>
      <c r="CA301" s="100"/>
      <c r="CB301" s="90" t="s">
        <v>2149</v>
      </c>
    </row>
    <row r="302" ht="96" customHeight="1" spans="1:80">
      <c r="A302" s="100">
        <v>72</v>
      </c>
      <c r="B302" s="110" t="s">
        <v>2152</v>
      </c>
      <c r="C302" s="102"/>
      <c r="D302" s="102"/>
      <c r="E302" s="102"/>
      <c r="F302" s="102"/>
      <c r="G302" s="90" t="s">
        <v>1974</v>
      </c>
      <c r="H302" s="90" t="s">
        <v>1974</v>
      </c>
      <c r="I302" s="90" t="s">
        <v>372</v>
      </c>
      <c r="J302" s="126" t="s">
        <v>251</v>
      </c>
      <c r="K302" s="110" t="s">
        <v>2153</v>
      </c>
      <c r="L302" s="126" t="s">
        <v>1195</v>
      </c>
      <c r="M302" s="126">
        <v>3000</v>
      </c>
      <c r="N302" s="349"/>
      <c r="O302" s="126"/>
      <c r="P302" s="126">
        <v>3000</v>
      </c>
      <c r="Q302" s="100"/>
      <c r="R302" s="100"/>
      <c r="S302" s="126">
        <v>50</v>
      </c>
      <c r="T302" s="100"/>
      <c r="U302" s="126">
        <v>200</v>
      </c>
      <c r="V302" s="126" t="s">
        <v>949</v>
      </c>
      <c r="W302" s="126" t="s">
        <v>949</v>
      </c>
      <c r="X302" s="126" t="s">
        <v>950</v>
      </c>
      <c r="Y302" s="126" t="s">
        <v>1121</v>
      </c>
      <c r="Z302" s="160">
        <v>12</v>
      </c>
      <c r="AA302" s="160"/>
      <c r="AB302" s="160">
        <v>20</v>
      </c>
      <c r="AC302" s="160"/>
      <c r="AD302" s="160"/>
      <c r="AE302" s="160"/>
      <c r="AF302" s="155"/>
      <c r="AG302" s="155"/>
      <c r="AH302" s="154" t="s">
        <v>2146</v>
      </c>
      <c r="AI302" s="154" t="s">
        <v>2146</v>
      </c>
      <c r="AJ302" s="154" t="s">
        <v>2146</v>
      </c>
      <c r="AK302" s="154" t="s">
        <v>2146</v>
      </c>
      <c r="AL302" s="158" t="s">
        <v>156</v>
      </c>
      <c r="AM302" s="158">
        <v>0</v>
      </c>
      <c r="AN302" s="158">
        <v>0</v>
      </c>
      <c r="AO302" s="158" t="s">
        <v>486</v>
      </c>
      <c r="AP302" s="158"/>
      <c r="AQ302" s="158"/>
      <c r="AR302" s="158"/>
      <c r="AS302" s="158">
        <v>0</v>
      </c>
      <c r="AT302" s="158">
        <v>33</v>
      </c>
      <c r="AU302" s="158">
        <v>33</v>
      </c>
      <c r="AV302" s="158">
        <v>0</v>
      </c>
      <c r="AW302" s="158">
        <v>33</v>
      </c>
      <c r="AX302" s="158">
        <v>0</v>
      </c>
      <c r="AY302" s="158">
        <v>33</v>
      </c>
      <c r="AZ302" s="158">
        <v>0</v>
      </c>
      <c r="BA302" s="158">
        <v>33</v>
      </c>
      <c r="BB302" s="158">
        <v>0</v>
      </c>
      <c r="BC302" s="158">
        <v>33</v>
      </c>
      <c r="BD302" s="158">
        <v>0</v>
      </c>
      <c r="BE302" s="158">
        <v>33</v>
      </c>
      <c r="BF302" s="158">
        <v>0</v>
      </c>
      <c r="BG302" s="100">
        <v>33</v>
      </c>
      <c r="BH302" s="261">
        <v>0</v>
      </c>
      <c r="BI302" s="261">
        <v>33</v>
      </c>
      <c r="BJ302" s="204">
        <f t="shared" si="65"/>
        <v>0.165</v>
      </c>
      <c r="BK302" s="91" t="s">
        <v>2147</v>
      </c>
      <c r="BL302" s="258" t="s">
        <v>2148</v>
      </c>
      <c r="BM302" s="126" t="s">
        <v>251</v>
      </c>
      <c r="BN302" s="126" t="s">
        <v>251</v>
      </c>
      <c r="BO302" s="126" t="s">
        <v>676</v>
      </c>
      <c r="BP302" s="272" t="s">
        <v>677</v>
      </c>
      <c r="BQ302" s="126" t="s">
        <v>678</v>
      </c>
      <c r="BR302" s="126"/>
      <c r="BS302" s="100"/>
      <c r="BT302" s="100"/>
      <c r="BU302" s="100"/>
      <c r="BV302" s="100"/>
      <c r="BW302" s="100"/>
      <c r="BX302" s="100"/>
      <c r="BY302" s="100"/>
      <c r="BZ302" s="126"/>
      <c r="CA302" s="100"/>
      <c r="CB302" s="90" t="s">
        <v>2149</v>
      </c>
    </row>
    <row r="303" ht="105" customHeight="1" spans="1:80">
      <c r="A303" s="100">
        <v>73</v>
      </c>
      <c r="B303" s="110" t="s">
        <v>2154</v>
      </c>
      <c r="C303" s="102"/>
      <c r="D303" s="102"/>
      <c r="E303" s="102"/>
      <c r="F303" s="102"/>
      <c r="G303" s="90" t="s">
        <v>1974</v>
      </c>
      <c r="H303" s="90" t="s">
        <v>1974</v>
      </c>
      <c r="I303" s="90" t="s">
        <v>372</v>
      </c>
      <c r="J303" s="126" t="s">
        <v>251</v>
      </c>
      <c r="K303" s="110" t="s">
        <v>2155</v>
      </c>
      <c r="L303" s="126" t="s">
        <v>2156</v>
      </c>
      <c r="M303" s="126">
        <v>18646</v>
      </c>
      <c r="N303" s="126"/>
      <c r="O303" s="126">
        <v>18646</v>
      </c>
      <c r="P303" s="126"/>
      <c r="Q303" s="100"/>
      <c r="R303" s="100"/>
      <c r="S303" s="126"/>
      <c r="T303" s="100"/>
      <c r="U303" s="126">
        <v>10000</v>
      </c>
      <c r="V303" s="126" t="s">
        <v>2157</v>
      </c>
      <c r="W303" s="126" t="s">
        <v>2158</v>
      </c>
      <c r="X303" s="126" t="s">
        <v>2159</v>
      </c>
      <c r="Y303" s="126" t="s">
        <v>2160</v>
      </c>
      <c r="Z303" s="160">
        <v>3</v>
      </c>
      <c r="AA303" s="160"/>
      <c r="AB303" s="160">
        <v>47</v>
      </c>
      <c r="AC303" s="160">
        <v>47</v>
      </c>
      <c r="AD303" s="160"/>
      <c r="AE303" s="160"/>
      <c r="AF303" s="155"/>
      <c r="AG303" s="155"/>
      <c r="AH303" s="183" t="s">
        <v>92</v>
      </c>
      <c r="AI303" s="183" t="s">
        <v>92</v>
      </c>
      <c r="AJ303" s="183" t="s">
        <v>92</v>
      </c>
      <c r="AK303" s="162" t="s">
        <v>2161</v>
      </c>
      <c r="AL303" s="158" t="s">
        <v>970</v>
      </c>
      <c r="AM303" s="158">
        <v>0</v>
      </c>
      <c r="AN303" s="158">
        <v>0</v>
      </c>
      <c r="AO303" s="158" t="s">
        <v>510</v>
      </c>
      <c r="AP303" s="158" t="s">
        <v>396</v>
      </c>
      <c r="AQ303" s="158"/>
      <c r="AR303" s="158"/>
      <c r="AS303" s="158">
        <v>0</v>
      </c>
      <c r="AT303" s="158">
        <v>180</v>
      </c>
      <c r="AU303" s="158">
        <v>180</v>
      </c>
      <c r="AV303" s="158">
        <v>500</v>
      </c>
      <c r="AW303" s="158">
        <v>680</v>
      </c>
      <c r="AX303" s="158">
        <v>1700</v>
      </c>
      <c r="AY303" s="158">
        <v>2380</v>
      </c>
      <c r="AZ303" s="356">
        <v>1500</v>
      </c>
      <c r="BA303" s="127">
        <v>3880</v>
      </c>
      <c r="BB303" s="127">
        <v>1000</v>
      </c>
      <c r="BC303" s="127">
        <v>4880</v>
      </c>
      <c r="BD303" s="127">
        <v>600</v>
      </c>
      <c r="BE303" s="127">
        <v>5480</v>
      </c>
      <c r="BF303" s="127">
        <v>1000</v>
      </c>
      <c r="BG303" s="100">
        <v>6480</v>
      </c>
      <c r="BH303" s="100">
        <v>810</v>
      </c>
      <c r="BI303" s="100">
        <v>7290</v>
      </c>
      <c r="BJ303" s="204">
        <f t="shared" si="65"/>
        <v>0.729</v>
      </c>
      <c r="BK303" s="213" t="s">
        <v>2162</v>
      </c>
      <c r="BL303" s="295" t="s">
        <v>158</v>
      </c>
      <c r="BM303" s="126" t="s">
        <v>1020</v>
      </c>
      <c r="BN303" s="126" t="s">
        <v>2163</v>
      </c>
      <c r="BO303" s="126" t="s">
        <v>676</v>
      </c>
      <c r="BP303" s="135" t="s">
        <v>1021</v>
      </c>
      <c r="BQ303" s="126" t="s">
        <v>1034</v>
      </c>
      <c r="BR303" s="126" t="s">
        <v>264</v>
      </c>
      <c r="BS303" s="100"/>
      <c r="BT303" s="100"/>
      <c r="BU303" s="100"/>
      <c r="BV303" s="100"/>
      <c r="BW303" s="100"/>
      <c r="BX303" s="100"/>
      <c r="BY303" s="100"/>
      <c r="BZ303" s="126"/>
      <c r="CA303" s="100"/>
      <c r="CB303" s="126" t="s">
        <v>264</v>
      </c>
    </row>
    <row r="304" s="72" customFormat="1" ht="75" hidden="1" customHeight="1" spans="1:80">
      <c r="A304" s="100">
        <f t="shared" si="64"/>
        <v>273</v>
      </c>
      <c r="B304" s="91" t="s">
        <v>2164</v>
      </c>
      <c r="C304" s="102"/>
      <c r="D304" s="102"/>
      <c r="E304" s="102"/>
      <c r="F304" s="102"/>
      <c r="G304" s="90" t="s">
        <v>1974</v>
      </c>
      <c r="H304" s="90" t="s">
        <v>1974</v>
      </c>
      <c r="I304" s="90" t="s">
        <v>372</v>
      </c>
      <c r="J304" s="90" t="s">
        <v>233</v>
      </c>
      <c r="K304" s="91" t="s">
        <v>2165</v>
      </c>
      <c r="L304" s="90" t="s">
        <v>2166</v>
      </c>
      <c r="M304" s="90">
        <v>570</v>
      </c>
      <c r="N304" s="100"/>
      <c r="O304" s="100"/>
      <c r="P304" s="100"/>
      <c r="Q304" s="100"/>
      <c r="R304" s="100"/>
      <c r="S304" s="100"/>
      <c r="T304" s="100"/>
      <c r="U304" s="100">
        <v>570</v>
      </c>
      <c r="V304" s="125" t="s">
        <v>657</v>
      </c>
      <c r="W304" s="125" t="s">
        <v>657</v>
      </c>
      <c r="X304" s="100" t="s">
        <v>311</v>
      </c>
      <c r="Y304" s="100" t="s">
        <v>2167</v>
      </c>
      <c r="Z304" s="154">
        <v>9</v>
      </c>
      <c r="AA304" s="157"/>
      <c r="AB304" s="154"/>
      <c r="AC304" s="154"/>
      <c r="AD304" s="154"/>
      <c r="AE304" s="154"/>
      <c r="AF304" s="155"/>
      <c r="AG304" s="155"/>
      <c r="AH304" s="158" t="s">
        <v>2168</v>
      </c>
      <c r="AI304" s="158" t="s">
        <v>92</v>
      </c>
      <c r="AJ304" s="154" t="s">
        <v>2169</v>
      </c>
      <c r="AK304" s="154" t="s">
        <v>167</v>
      </c>
      <c r="AL304" s="158" t="s">
        <v>182</v>
      </c>
      <c r="AM304" s="158">
        <v>10</v>
      </c>
      <c r="AN304" s="158">
        <v>10</v>
      </c>
      <c r="AO304" s="158" t="s">
        <v>434</v>
      </c>
      <c r="AP304" s="158" t="s">
        <v>396</v>
      </c>
      <c r="AQ304" s="158"/>
      <c r="AR304" s="158"/>
      <c r="AS304" s="158">
        <v>20</v>
      </c>
      <c r="AT304" s="158">
        <v>5</v>
      </c>
      <c r="AU304" s="158">
        <v>25</v>
      </c>
      <c r="AV304" s="158">
        <v>165</v>
      </c>
      <c r="AW304" s="158">
        <v>190</v>
      </c>
      <c r="AX304" s="158">
        <v>305</v>
      </c>
      <c r="AY304" s="158">
        <v>495</v>
      </c>
      <c r="AZ304" s="158">
        <v>55</v>
      </c>
      <c r="BA304" s="158">
        <v>285</v>
      </c>
      <c r="BB304" s="158">
        <v>50</v>
      </c>
      <c r="BC304" s="158">
        <v>335</v>
      </c>
      <c r="BD304" s="158">
        <v>45</v>
      </c>
      <c r="BE304" s="158">
        <v>380</v>
      </c>
      <c r="BF304" s="158">
        <v>50</v>
      </c>
      <c r="BG304" s="100">
        <v>430</v>
      </c>
      <c r="BH304" s="100">
        <v>45</v>
      </c>
      <c r="BI304" s="100">
        <v>475</v>
      </c>
      <c r="BJ304" s="204">
        <f t="shared" si="65"/>
        <v>0.833333333333333</v>
      </c>
      <c r="BK304" s="335" t="s">
        <v>2170</v>
      </c>
      <c r="BL304" s="111"/>
      <c r="BM304" s="90" t="s">
        <v>233</v>
      </c>
      <c r="BN304" s="90" t="s">
        <v>2171</v>
      </c>
      <c r="BO304" s="90" t="s">
        <v>1267</v>
      </c>
      <c r="BP304" s="90" t="s">
        <v>2038</v>
      </c>
      <c r="BQ304" s="90" t="s">
        <v>2052</v>
      </c>
      <c r="BR304" s="90"/>
      <c r="BS304" s="100"/>
      <c r="BT304" s="100"/>
      <c r="BU304" s="100"/>
      <c r="BV304" s="100"/>
      <c r="BW304" s="100"/>
      <c r="BX304" s="100"/>
      <c r="BY304" s="100"/>
      <c r="BZ304" s="279"/>
      <c r="CA304" s="100"/>
      <c r="CB304" s="100"/>
    </row>
    <row r="305" ht="96" customHeight="1" spans="1:80">
      <c r="A305" s="100">
        <v>74</v>
      </c>
      <c r="B305" s="91" t="s">
        <v>2172</v>
      </c>
      <c r="C305" s="102"/>
      <c r="D305" s="102"/>
      <c r="E305" s="102"/>
      <c r="F305" s="102"/>
      <c r="G305" s="90" t="s">
        <v>1974</v>
      </c>
      <c r="H305" s="90" t="s">
        <v>1974</v>
      </c>
      <c r="I305" s="90" t="s">
        <v>372</v>
      </c>
      <c r="J305" s="100" t="s">
        <v>373</v>
      </c>
      <c r="K305" s="91" t="s">
        <v>2173</v>
      </c>
      <c r="L305" s="90" t="s">
        <v>2174</v>
      </c>
      <c r="M305" s="90">
        <v>8677.95</v>
      </c>
      <c r="N305" s="90">
        <v>913</v>
      </c>
      <c r="O305" s="90">
        <v>7765</v>
      </c>
      <c r="P305" s="90"/>
      <c r="Q305" s="100"/>
      <c r="R305" s="100"/>
      <c r="S305" s="90">
        <v>180</v>
      </c>
      <c r="T305" s="100"/>
      <c r="U305" s="324">
        <v>4000</v>
      </c>
      <c r="V305" s="292" t="s">
        <v>2175</v>
      </c>
      <c r="W305" s="292" t="s">
        <v>2176</v>
      </c>
      <c r="X305" s="292" t="s">
        <v>2177</v>
      </c>
      <c r="Y305" s="292" t="s">
        <v>2178</v>
      </c>
      <c r="Z305" s="355">
        <v>5</v>
      </c>
      <c r="AA305" s="154"/>
      <c r="AB305" s="154">
        <v>26.77</v>
      </c>
      <c r="AC305" s="154">
        <v>26.77</v>
      </c>
      <c r="AD305" s="154"/>
      <c r="AE305" s="154"/>
      <c r="AF305" s="155"/>
      <c r="AG305" s="155"/>
      <c r="AH305" s="183" t="s">
        <v>92</v>
      </c>
      <c r="AI305" s="183" t="s">
        <v>92</v>
      </c>
      <c r="AJ305" s="158" t="s">
        <v>167</v>
      </c>
      <c r="AK305" s="183" t="s">
        <v>167</v>
      </c>
      <c r="AL305" s="158" t="s">
        <v>182</v>
      </c>
      <c r="AM305" s="158">
        <v>2</v>
      </c>
      <c r="AN305" s="158">
        <v>52</v>
      </c>
      <c r="AO305" s="158" t="s">
        <v>1089</v>
      </c>
      <c r="AP305" s="158" t="s">
        <v>541</v>
      </c>
      <c r="AQ305" s="158"/>
      <c r="AR305" s="158"/>
      <c r="AS305" s="158">
        <v>54</v>
      </c>
      <c r="AT305" s="158">
        <v>40</v>
      </c>
      <c r="AU305" s="158">
        <v>94</v>
      </c>
      <c r="AV305" s="158">
        <v>7</v>
      </c>
      <c r="AW305" s="158">
        <v>101</v>
      </c>
      <c r="AX305" s="158">
        <v>0</v>
      </c>
      <c r="AY305" s="158">
        <v>101</v>
      </c>
      <c r="AZ305" s="158">
        <v>11</v>
      </c>
      <c r="BA305" s="158">
        <v>112</v>
      </c>
      <c r="BB305" s="158">
        <v>27</v>
      </c>
      <c r="BC305" s="158">
        <v>139</v>
      </c>
      <c r="BD305" s="158">
        <v>100</v>
      </c>
      <c r="BE305" s="158">
        <v>239</v>
      </c>
      <c r="BF305" s="158">
        <v>600</v>
      </c>
      <c r="BG305" s="100">
        <v>839</v>
      </c>
      <c r="BH305" s="100">
        <v>800</v>
      </c>
      <c r="BI305" s="100">
        <v>1639</v>
      </c>
      <c r="BJ305" s="204">
        <f t="shared" si="65"/>
        <v>0.40975</v>
      </c>
      <c r="BK305" s="91" t="s">
        <v>2179</v>
      </c>
      <c r="BL305" s="91" t="s">
        <v>158</v>
      </c>
      <c r="BM305" s="90" t="s">
        <v>1431</v>
      </c>
      <c r="BN305" s="90" t="s">
        <v>2180</v>
      </c>
      <c r="BO305" s="90" t="s">
        <v>1684</v>
      </c>
      <c r="BP305" s="90" t="s">
        <v>2181</v>
      </c>
      <c r="BQ305" s="90" t="s">
        <v>2182</v>
      </c>
      <c r="BR305" s="90" t="s">
        <v>813</v>
      </c>
      <c r="BS305" s="100"/>
      <c r="BT305" s="100"/>
      <c r="BU305" s="100"/>
      <c r="BV305" s="100"/>
      <c r="BW305" s="100"/>
      <c r="BX305" s="100"/>
      <c r="BY305" s="100"/>
      <c r="BZ305" s="90"/>
      <c r="CA305" s="100"/>
      <c r="CB305" s="90" t="s">
        <v>1431</v>
      </c>
    </row>
    <row r="306" ht="81" customHeight="1" spans="1:80">
      <c r="A306" s="100">
        <v>75</v>
      </c>
      <c r="B306" s="91" t="s">
        <v>2183</v>
      </c>
      <c r="C306" s="102"/>
      <c r="D306" s="102"/>
      <c r="E306" s="102"/>
      <c r="F306" s="102"/>
      <c r="G306" s="90" t="s">
        <v>1974</v>
      </c>
      <c r="H306" s="90" t="s">
        <v>1974</v>
      </c>
      <c r="I306" s="90" t="s">
        <v>372</v>
      </c>
      <c r="J306" s="90" t="s">
        <v>780</v>
      </c>
      <c r="K306" s="91" t="s">
        <v>2184</v>
      </c>
      <c r="L306" s="90" t="s">
        <v>2185</v>
      </c>
      <c r="M306" s="292">
        <v>3833.52</v>
      </c>
      <c r="N306" s="90"/>
      <c r="O306" s="292">
        <v>3833.52</v>
      </c>
      <c r="P306" s="90"/>
      <c r="Q306" s="100"/>
      <c r="R306" s="100"/>
      <c r="S306" s="90">
        <v>150</v>
      </c>
      <c r="T306" s="100"/>
      <c r="U306" s="292">
        <v>3683.52</v>
      </c>
      <c r="V306" s="232" t="s">
        <v>2186</v>
      </c>
      <c r="W306" s="232" t="s">
        <v>2187</v>
      </c>
      <c r="X306" s="232" t="s">
        <v>2188</v>
      </c>
      <c r="Y306" s="232" t="s">
        <v>2189</v>
      </c>
      <c r="Z306" s="355">
        <v>4</v>
      </c>
      <c r="AA306" s="154"/>
      <c r="AB306" s="154">
        <v>29.32</v>
      </c>
      <c r="AC306" s="154">
        <v>29.32</v>
      </c>
      <c r="AD306" s="154"/>
      <c r="AE306" s="154"/>
      <c r="AF306" s="155"/>
      <c r="AG306" s="155"/>
      <c r="AH306" s="183" t="s">
        <v>92</v>
      </c>
      <c r="AI306" s="184" t="s">
        <v>2190</v>
      </c>
      <c r="AJ306" s="183" t="s">
        <v>167</v>
      </c>
      <c r="AK306" s="183" t="s">
        <v>167</v>
      </c>
      <c r="AL306" s="183" t="s">
        <v>182</v>
      </c>
      <c r="AM306" s="158">
        <v>0</v>
      </c>
      <c r="AN306" s="158">
        <v>8</v>
      </c>
      <c r="AO306" s="158" t="s">
        <v>1135</v>
      </c>
      <c r="AP306" s="158"/>
      <c r="AQ306" s="158"/>
      <c r="AR306" s="158"/>
      <c r="AS306" s="158">
        <v>8</v>
      </c>
      <c r="AT306" s="158">
        <v>0</v>
      </c>
      <c r="AU306" s="158">
        <v>8</v>
      </c>
      <c r="AV306" s="158">
        <v>4</v>
      </c>
      <c r="AW306" s="158">
        <v>12</v>
      </c>
      <c r="AX306" s="158">
        <v>27</v>
      </c>
      <c r="AY306" s="158">
        <v>39</v>
      </c>
      <c r="AZ306" s="158">
        <v>38</v>
      </c>
      <c r="BA306" s="158">
        <v>77</v>
      </c>
      <c r="BB306" s="158">
        <v>40</v>
      </c>
      <c r="BC306" s="158">
        <v>117</v>
      </c>
      <c r="BD306" s="158">
        <v>8</v>
      </c>
      <c r="BE306" s="158">
        <v>125</v>
      </c>
      <c r="BF306" s="158">
        <v>100</v>
      </c>
      <c r="BG306" s="100">
        <v>225</v>
      </c>
      <c r="BH306" s="100">
        <v>170</v>
      </c>
      <c r="BI306" s="100">
        <v>395</v>
      </c>
      <c r="BJ306" s="204">
        <f t="shared" si="65"/>
        <v>0.107234384501781</v>
      </c>
      <c r="BK306" s="91" t="s">
        <v>2191</v>
      </c>
      <c r="BL306" s="91" t="s">
        <v>158</v>
      </c>
      <c r="BM306" s="90" t="s">
        <v>1431</v>
      </c>
      <c r="BN306" s="90" t="s">
        <v>1431</v>
      </c>
      <c r="BO306" s="90" t="s">
        <v>200</v>
      </c>
      <c r="BP306" s="90" t="s">
        <v>1433</v>
      </c>
      <c r="BQ306" s="90" t="s">
        <v>1434</v>
      </c>
      <c r="BR306" s="90"/>
      <c r="BS306" s="100"/>
      <c r="BT306" s="100"/>
      <c r="BU306" s="100"/>
      <c r="BV306" s="100"/>
      <c r="BW306" s="100"/>
      <c r="BX306" s="100"/>
      <c r="BY306" s="100"/>
      <c r="BZ306" s="279"/>
      <c r="CA306" s="100"/>
      <c r="CB306" s="90" t="s">
        <v>1431</v>
      </c>
    </row>
    <row r="307" ht="69" customHeight="1" spans="1:80">
      <c r="A307" s="100">
        <v>76</v>
      </c>
      <c r="B307" s="110" t="s">
        <v>2192</v>
      </c>
      <c r="C307" s="102"/>
      <c r="D307" s="102"/>
      <c r="E307" s="102"/>
      <c r="F307" s="102"/>
      <c r="G307" s="90" t="s">
        <v>1974</v>
      </c>
      <c r="H307" s="90" t="s">
        <v>1974</v>
      </c>
      <c r="I307" s="90" t="s">
        <v>372</v>
      </c>
      <c r="J307" s="100" t="s">
        <v>373</v>
      </c>
      <c r="K307" s="108" t="s">
        <v>2193</v>
      </c>
      <c r="L307" s="90" t="s">
        <v>1195</v>
      </c>
      <c r="M307" s="100">
        <v>1500</v>
      </c>
      <c r="N307" s="100"/>
      <c r="O307" s="100"/>
      <c r="P307" s="100"/>
      <c r="Q307" s="100"/>
      <c r="R307" s="100"/>
      <c r="S307" s="100"/>
      <c r="T307" s="100"/>
      <c r="U307" s="100">
        <v>400</v>
      </c>
      <c r="V307" s="125" t="s">
        <v>2194</v>
      </c>
      <c r="W307" s="125" t="s">
        <v>2195</v>
      </c>
      <c r="X307" s="135" t="s">
        <v>2196</v>
      </c>
      <c r="Y307" s="135" t="s">
        <v>2197</v>
      </c>
      <c r="Z307" s="161">
        <v>12</v>
      </c>
      <c r="AA307" s="158"/>
      <c r="AB307" s="158"/>
      <c r="AC307" s="158"/>
      <c r="AD307" s="158"/>
      <c r="AE307" s="158"/>
      <c r="AF307" s="155"/>
      <c r="AG307" s="155"/>
      <c r="AH307" s="158" t="s">
        <v>735</v>
      </c>
      <c r="AI307" s="158" t="s">
        <v>167</v>
      </c>
      <c r="AJ307" s="158" t="s">
        <v>167</v>
      </c>
      <c r="AK307" s="158" t="s">
        <v>167</v>
      </c>
      <c r="AL307" s="158" t="s">
        <v>182</v>
      </c>
      <c r="AM307" s="158">
        <v>0</v>
      </c>
      <c r="AN307" s="158">
        <v>0</v>
      </c>
      <c r="AO307" s="158" t="s">
        <v>486</v>
      </c>
      <c r="AP307" s="158"/>
      <c r="AQ307" s="158"/>
      <c r="AR307" s="158"/>
      <c r="AS307" s="158">
        <v>0</v>
      </c>
      <c r="AT307" s="158">
        <v>0</v>
      </c>
      <c r="AU307" s="158">
        <v>0</v>
      </c>
      <c r="AV307" s="158">
        <v>0</v>
      </c>
      <c r="AW307" s="158">
        <v>0</v>
      </c>
      <c r="AX307" s="158">
        <v>1</v>
      </c>
      <c r="AY307" s="158">
        <v>1</v>
      </c>
      <c r="AZ307" s="158">
        <v>5</v>
      </c>
      <c r="BA307" s="158">
        <v>6</v>
      </c>
      <c r="BB307" s="158">
        <v>1</v>
      </c>
      <c r="BC307" s="158">
        <v>7</v>
      </c>
      <c r="BD307" s="158">
        <v>3</v>
      </c>
      <c r="BE307" s="158">
        <v>10</v>
      </c>
      <c r="BF307" s="158">
        <v>2</v>
      </c>
      <c r="BG307" s="100">
        <v>12</v>
      </c>
      <c r="BH307" s="100">
        <v>1</v>
      </c>
      <c r="BI307" s="100">
        <v>13</v>
      </c>
      <c r="BJ307" s="204">
        <f t="shared" si="65"/>
        <v>0.0325</v>
      </c>
      <c r="BK307" s="91" t="s">
        <v>2198</v>
      </c>
      <c r="BL307" s="91" t="s">
        <v>158</v>
      </c>
      <c r="BM307" s="90" t="s">
        <v>1431</v>
      </c>
      <c r="BN307" s="90" t="s">
        <v>1431</v>
      </c>
      <c r="BO307" s="100" t="s">
        <v>200</v>
      </c>
      <c r="BP307" s="90" t="s">
        <v>1433</v>
      </c>
      <c r="BQ307" s="90" t="s">
        <v>1434</v>
      </c>
      <c r="BR307" s="275" t="s">
        <v>813</v>
      </c>
      <c r="BS307" s="100"/>
      <c r="BT307" s="100"/>
      <c r="BU307" s="100"/>
      <c r="BV307" s="100"/>
      <c r="BW307" s="100"/>
      <c r="BX307" s="100"/>
      <c r="BY307" s="100"/>
      <c r="BZ307" s="90"/>
      <c r="CA307" s="100"/>
      <c r="CB307" s="275" t="s">
        <v>813</v>
      </c>
    </row>
    <row r="308" ht="78" customHeight="1" spans="1:80">
      <c r="A308" s="100">
        <v>77</v>
      </c>
      <c r="B308" s="232" t="s">
        <v>2199</v>
      </c>
      <c r="C308" s="102"/>
      <c r="D308" s="102"/>
      <c r="E308" s="102"/>
      <c r="F308" s="102"/>
      <c r="G308" s="90" t="s">
        <v>1974</v>
      </c>
      <c r="H308" s="90" t="s">
        <v>1974</v>
      </c>
      <c r="I308" s="90" t="s">
        <v>372</v>
      </c>
      <c r="J308" s="135" t="s">
        <v>373</v>
      </c>
      <c r="K308" s="232" t="s">
        <v>2200</v>
      </c>
      <c r="L308" s="135" t="s">
        <v>2201</v>
      </c>
      <c r="M308" s="135">
        <v>13480.83</v>
      </c>
      <c r="N308" s="318"/>
      <c r="O308" s="318"/>
      <c r="P308" s="100"/>
      <c r="Q308" s="100"/>
      <c r="R308" s="100"/>
      <c r="S308" s="135">
        <v>130</v>
      </c>
      <c r="T308" s="100"/>
      <c r="U308" s="135">
        <v>3000</v>
      </c>
      <c r="V308" s="351" t="s">
        <v>2202</v>
      </c>
      <c r="W308" s="351" t="s">
        <v>2203</v>
      </c>
      <c r="X308" s="352" t="s">
        <v>2204</v>
      </c>
      <c r="Y308" s="352" t="s">
        <v>2205</v>
      </c>
      <c r="Z308" s="252">
        <v>5</v>
      </c>
      <c r="AA308" s="252"/>
      <c r="AB308" s="252">
        <v>16.02</v>
      </c>
      <c r="AC308" s="252">
        <v>16.02</v>
      </c>
      <c r="AD308" s="252"/>
      <c r="AE308" s="252"/>
      <c r="AF308" s="155"/>
      <c r="AG308" s="155"/>
      <c r="AH308" s="158" t="s">
        <v>92</v>
      </c>
      <c r="AI308" s="158" t="s">
        <v>92</v>
      </c>
      <c r="AJ308" s="158" t="s">
        <v>92</v>
      </c>
      <c r="AK308" s="154" t="s">
        <v>2206</v>
      </c>
      <c r="AL308" s="158" t="s">
        <v>970</v>
      </c>
      <c r="AM308" s="158">
        <v>0</v>
      </c>
      <c r="AN308" s="158">
        <v>0</v>
      </c>
      <c r="AO308" s="158" t="s">
        <v>1089</v>
      </c>
      <c r="AP308" s="158" t="s">
        <v>541</v>
      </c>
      <c r="AQ308" s="158"/>
      <c r="AR308" s="158"/>
      <c r="AS308" s="158">
        <v>0</v>
      </c>
      <c r="AT308" s="158">
        <v>30</v>
      </c>
      <c r="AU308" s="158">
        <v>30</v>
      </c>
      <c r="AV308" s="158">
        <v>0</v>
      </c>
      <c r="AW308" s="158">
        <v>30</v>
      </c>
      <c r="AX308" s="158">
        <v>0</v>
      </c>
      <c r="AY308" s="158">
        <v>30</v>
      </c>
      <c r="AZ308" s="158">
        <v>40</v>
      </c>
      <c r="BA308" s="158">
        <v>70</v>
      </c>
      <c r="BB308" s="158">
        <v>150</v>
      </c>
      <c r="BC308" s="158">
        <v>220</v>
      </c>
      <c r="BD308" s="158">
        <v>1790</v>
      </c>
      <c r="BE308" s="158">
        <v>2010</v>
      </c>
      <c r="BF308" s="158">
        <v>40</v>
      </c>
      <c r="BG308" s="100">
        <v>2050</v>
      </c>
      <c r="BH308" s="100">
        <v>300</v>
      </c>
      <c r="BI308" s="100">
        <v>2350</v>
      </c>
      <c r="BJ308" s="204">
        <f t="shared" si="65"/>
        <v>0.783333333333333</v>
      </c>
      <c r="BK308" s="91" t="s">
        <v>2207</v>
      </c>
      <c r="BL308" s="91" t="s">
        <v>158</v>
      </c>
      <c r="BM308" s="135" t="s">
        <v>2208</v>
      </c>
      <c r="BN308" s="135" t="s">
        <v>2209</v>
      </c>
      <c r="BO308" s="90" t="s">
        <v>1684</v>
      </c>
      <c r="BP308" s="292" t="s">
        <v>2210</v>
      </c>
      <c r="BQ308" s="135" t="s">
        <v>2211</v>
      </c>
      <c r="BR308" s="234" t="s">
        <v>813</v>
      </c>
      <c r="BS308" s="100"/>
      <c r="BT308" s="100"/>
      <c r="BU308" s="100"/>
      <c r="BV308" s="100"/>
      <c r="BW308" s="100"/>
      <c r="BX308" s="100"/>
      <c r="BY308" s="100"/>
      <c r="BZ308" s="90"/>
      <c r="CA308" s="100"/>
      <c r="CB308" s="135" t="s">
        <v>2208</v>
      </c>
    </row>
    <row r="309" ht="127" hidden="1" customHeight="1" spans="1:80">
      <c r="A309" s="100">
        <f t="shared" ref="A305:A312" si="66">ROW()-31</f>
        <v>278</v>
      </c>
      <c r="B309" s="110" t="s">
        <v>2212</v>
      </c>
      <c r="C309" s="102"/>
      <c r="D309" s="102"/>
      <c r="E309" s="102"/>
      <c r="F309" s="102"/>
      <c r="G309" s="90" t="s">
        <v>1974</v>
      </c>
      <c r="H309" s="90" t="s">
        <v>1974</v>
      </c>
      <c r="I309" s="90" t="s">
        <v>372</v>
      </c>
      <c r="J309" s="220" t="s">
        <v>1263</v>
      </c>
      <c r="K309" s="108" t="s">
        <v>2213</v>
      </c>
      <c r="L309" s="125" t="s">
        <v>621</v>
      </c>
      <c r="M309" s="90">
        <v>576</v>
      </c>
      <c r="N309" s="90"/>
      <c r="O309" s="220">
        <v>540</v>
      </c>
      <c r="P309" s="220">
        <v>36</v>
      </c>
      <c r="Q309" s="100"/>
      <c r="R309" s="100"/>
      <c r="S309" s="353"/>
      <c r="T309" s="100"/>
      <c r="U309" s="324">
        <v>576</v>
      </c>
      <c r="V309" s="125" t="s">
        <v>2214</v>
      </c>
      <c r="W309" s="354" t="s">
        <v>2215</v>
      </c>
      <c r="X309" s="354" t="s">
        <v>2216</v>
      </c>
      <c r="Y309" s="354" t="s">
        <v>2217</v>
      </c>
      <c r="Z309" s="161">
        <v>4</v>
      </c>
      <c r="AA309" s="161">
        <v>12</v>
      </c>
      <c r="AB309" s="298"/>
      <c r="AC309" s="154"/>
      <c r="AD309" s="154"/>
      <c r="AE309" s="154"/>
      <c r="AF309" s="155"/>
      <c r="AG309" s="155"/>
      <c r="AH309" s="158" t="s">
        <v>92</v>
      </c>
      <c r="AI309" s="158" t="s">
        <v>92</v>
      </c>
      <c r="AJ309" s="158" t="s">
        <v>2169</v>
      </c>
      <c r="AK309" s="158" t="s">
        <v>92</v>
      </c>
      <c r="AL309" s="158" t="s">
        <v>182</v>
      </c>
      <c r="AM309" s="158">
        <v>15</v>
      </c>
      <c r="AN309" s="158">
        <v>28</v>
      </c>
      <c r="AO309" s="158" t="s">
        <v>1135</v>
      </c>
      <c r="AP309" s="158" t="s">
        <v>396</v>
      </c>
      <c r="AQ309" s="158" t="s">
        <v>122</v>
      </c>
      <c r="AR309" s="158" t="s">
        <v>500</v>
      </c>
      <c r="AS309" s="158">
        <v>43</v>
      </c>
      <c r="AT309" s="158">
        <v>107</v>
      </c>
      <c r="AU309" s="158">
        <v>150</v>
      </c>
      <c r="AV309" s="158">
        <v>76</v>
      </c>
      <c r="AW309" s="158">
        <v>226</v>
      </c>
      <c r="AX309" s="158">
        <v>198</v>
      </c>
      <c r="AY309" s="158">
        <v>424</v>
      </c>
      <c r="AZ309" s="158">
        <v>152</v>
      </c>
      <c r="BA309" s="158">
        <v>576</v>
      </c>
      <c r="BB309" s="158">
        <v>0</v>
      </c>
      <c r="BC309" s="158">
        <v>576</v>
      </c>
      <c r="BD309" s="158">
        <v>0</v>
      </c>
      <c r="BE309" s="158">
        <v>576</v>
      </c>
      <c r="BF309" s="158">
        <v>0</v>
      </c>
      <c r="BG309" s="100">
        <v>576</v>
      </c>
      <c r="BH309" s="100">
        <v>0</v>
      </c>
      <c r="BI309" s="100">
        <v>576</v>
      </c>
      <c r="BJ309" s="204">
        <f>BC309/U309</f>
        <v>1</v>
      </c>
      <c r="BK309" s="111" t="s">
        <v>2218</v>
      </c>
      <c r="BL309" s="111"/>
      <c r="BM309" s="224" t="s">
        <v>2219</v>
      </c>
      <c r="BN309" s="224" t="s">
        <v>2028</v>
      </c>
      <c r="BO309" s="100" t="s">
        <v>1684</v>
      </c>
      <c r="BP309" s="224" t="s">
        <v>2030</v>
      </c>
      <c r="BQ309" s="224" t="s">
        <v>2220</v>
      </c>
      <c r="BR309" s="100"/>
      <c r="BS309" s="100"/>
      <c r="BT309" s="100"/>
      <c r="BU309" s="100"/>
      <c r="BV309" s="100"/>
      <c r="BW309" s="100"/>
      <c r="BX309" s="100"/>
      <c r="BY309" s="100"/>
      <c r="BZ309" s="100"/>
      <c r="CA309" s="100"/>
      <c r="CB309" s="100" t="s">
        <v>2028</v>
      </c>
    </row>
    <row r="310" ht="148" hidden="1" customHeight="1" spans="1:80">
      <c r="A310" s="100">
        <f t="shared" si="66"/>
        <v>279</v>
      </c>
      <c r="B310" s="110" t="s">
        <v>2221</v>
      </c>
      <c r="C310" s="102"/>
      <c r="D310" s="102"/>
      <c r="E310" s="102"/>
      <c r="F310" s="102"/>
      <c r="G310" s="90" t="s">
        <v>1974</v>
      </c>
      <c r="H310" s="90" t="s">
        <v>1974</v>
      </c>
      <c r="I310" s="90" t="s">
        <v>372</v>
      </c>
      <c r="J310" s="220" t="s">
        <v>1263</v>
      </c>
      <c r="K310" s="108" t="s">
        <v>2222</v>
      </c>
      <c r="L310" s="125" t="s">
        <v>621</v>
      </c>
      <c r="M310" s="90">
        <v>490</v>
      </c>
      <c r="N310" s="90"/>
      <c r="O310" s="220">
        <v>420</v>
      </c>
      <c r="P310" s="220">
        <v>70</v>
      </c>
      <c r="Q310" s="100"/>
      <c r="R310" s="100"/>
      <c r="S310" s="353"/>
      <c r="T310" s="100"/>
      <c r="U310" s="324">
        <v>490</v>
      </c>
      <c r="V310" s="125" t="s">
        <v>2214</v>
      </c>
      <c r="W310" s="354" t="s">
        <v>2215</v>
      </c>
      <c r="X310" s="354" t="s">
        <v>2216</v>
      </c>
      <c r="Y310" s="354" t="s">
        <v>2217</v>
      </c>
      <c r="Z310" s="161">
        <v>4</v>
      </c>
      <c r="AA310" s="161">
        <v>12</v>
      </c>
      <c r="AB310" s="298"/>
      <c r="AC310" s="154"/>
      <c r="AD310" s="154"/>
      <c r="AE310" s="154"/>
      <c r="AF310" s="155"/>
      <c r="AG310" s="155"/>
      <c r="AH310" s="158" t="s">
        <v>92</v>
      </c>
      <c r="AI310" s="158" t="s">
        <v>92</v>
      </c>
      <c r="AJ310" s="158" t="s">
        <v>2169</v>
      </c>
      <c r="AK310" s="158" t="s">
        <v>92</v>
      </c>
      <c r="AL310" s="158" t="s">
        <v>182</v>
      </c>
      <c r="AM310" s="158">
        <v>10</v>
      </c>
      <c r="AN310" s="158">
        <v>30</v>
      </c>
      <c r="AO310" s="158" t="s">
        <v>1135</v>
      </c>
      <c r="AP310" s="158" t="s">
        <v>396</v>
      </c>
      <c r="AQ310" s="158" t="s">
        <v>122</v>
      </c>
      <c r="AR310" s="158"/>
      <c r="AS310" s="158">
        <v>40</v>
      </c>
      <c r="AT310" s="158">
        <v>95</v>
      </c>
      <c r="AU310" s="158">
        <v>135</v>
      </c>
      <c r="AV310" s="158">
        <v>75</v>
      </c>
      <c r="AW310" s="158">
        <v>210</v>
      </c>
      <c r="AX310" s="158">
        <v>33</v>
      </c>
      <c r="AY310" s="158">
        <v>243</v>
      </c>
      <c r="AZ310" s="158">
        <v>31</v>
      </c>
      <c r="BA310" s="158">
        <v>274</v>
      </c>
      <c r="BB310" s="158">
        <v>134</v>
      </c>
      <c r="BC310" s="158">
        <v>408</v>
      </c>
      <c r="BD310" s="158">
        <v>21</v>
      </c>
      <c r="BE310" s="158">
        <v>429</v>
      </c>
      <c r="BF310" s="158">
        <v>0</v>
      </c>
      <c r="BG310" s="100">
        <v>429</v>
      </c>
      <c r="BH310" s="100">
        <v>36.5</v>
      </c>
      <c r="BI310" s="100">
        <v>465.5</v>
      </c>
      <c r="BJ310" s="204">
        <f>BI310/U310</f>
        <v>0.95</v>
      </c>
      <c r="BK310" s="233" t="s">
        <v>2223</v>
      </c>
      <c r="BL310" s="111"/>
      <c r="BM310" s="224" t="s">
        <v>2219</v>
      </c>
      <c r="BN310" s="224" t="s">
        <v>2028</v>
      </c>
      <c r="BO310" s="100" t="s">
        <v>1684</v>
      </c>
      <c r="BP310" s="224" t="s">
        <v>2030</v>
      </c>
      <c r="BQ310" s="224" t="s">
        <v>2220</v>
      </c>
      <c r="BR310" s="100"/>
      <c r="BS310" s="100"/>
      <c r="BT310" s="100"/>
      <c r="BU310" s="100"/>
      <c r="BV310" s="100"/>
      <c r="BW310" s="100"/>
      <c r="BX310" s="100"/>
      <c r="BY310" s="100"/>
      <c r="BZ310" s="100"/>
      <c r="CA310" s="100"/>
      <c r="CB310" s="100" t="s">
        <v>2028</v>
      </c>
    </row>
    <row r="311" ht="95" hidden="1" customHeight="1" spans="1:80">
      <c r="A311" s="100">
        <f t="shared" si="66"/>
        <v>280</v>
      </c>
      <c r="B311" s="91" t="s">
        <v>2224</v>
      </c>
      <c r="C311" s="102"/>
      <c r="D311" s="102"/>
      <c r="E311" s="102"/>
      <c r="F311" s="102"/>
      <c r="G311" s="90" t="s">
        <v>1974</v>
      </c>
      <c r="H311" s="90" t="s">
        <v>1974</v>
      </c>
      <c r="I311" s="90" t="s">
        <v>372</v>
      </c>
      <c r="J311" s="220" t="s">
        <v>1263</v>
      </c>
      <c r="K311" s="91" t="s">
        <v>2225</v>
      </c>
      <c r="L311" s="90" t="s">
        <v>2226</v>
      </c>
      <c r="M311" s="90">
        <v>69</v>
      </c>
      <c r="N311" s="90"/>
      <c r="O311" s="220"/>
      <c r="P311" s="220"/>
      <c r="Q311" s="100"/>
      <c r="R311" s="100"/>
      <c r="S311" s="353"/>
      <c r="T311" s="100"/>
      <c r="U311" s="90">
        <v>69</v>
      </c>
      <c r="V311" s="154" t="s">
        <v>2227</v>
      </c>
      <c r="W311" s="90"/>
      <c r="X311" s="354"/>
      <c r="Y311" s="354"/>
      <c r="Z311" s="161">
        <v>1</v>
      </c>
      <c r="AA311" s="161">
        <v>6</v>
      </c>
      <c r="AB311" s="298"/>
      <c r="AC311" s="154"/>
      <c r="AD311" s="154"/>
      <c r="AE311" s="154"/>
      <c r="AF311" s="155"/>
      <c r="AG311" s="155"/>
      <c r="AH311" s="158" t="s">
        <v>968</v>
      </c>
      <c r="AI311" s="158" t="s">
        <v>968</v>
      </c>
      <c r="AJ311" s="158" t="s">
        <v>968</v>
      </c>
      <c r="AK311" s="158" t="s">
        <v>968</v>
      </c>
      <c r="AL311" s="158" t="s">
        <v>182</v>
      </c>
      <c r="AM311" s="158">
        <v>5</v>
      </c>
      <c r="AN311" s="158">
        <v>45</v>
      </c>
      <c r="AO311" s="158" t="s">
        <v>395</v>
      </c>
      <c r="AP311" s="158" t="s">
        <v>396</v>
      </c>
      <c r="AQ311" s="158" t="s">
        <v>500</v>
      </c>
      <c r="AR311" s="158" t="s">
        <v>168</v>
      </c>
      <c r="AS311" s="158">
        <v>50</v>
      </c>
      <c r="AT311" s="158">
        <v>19</v>
      </c>
      <c r="AU311" s="158">
        <v>69</v>
      </c>
      <c r="AV311" s="158">
        <v>0</v>
      </c>
      <c r="AW311" s="158">
        <v>69</v>
      </c>
      <c r="AX311" s="158">
        <v>0</v>
      </c>
      <c r="AY311" s="158">
        <v>69</v>
      </c>
      <c r="AZ311" s="158">
        <v>0</v>
      </c>
      <c r="BA311" s="158">
        <v>69</v>
      </c>
      <c r="BB311" s="158">
        <v>0</v>
      </c>
      <c r="BC311" s="158">
        <v>69</v>
      </c>
      <c r="BD311" s="158">
        <v>0</v>
      </c>
      <c r="BE311" s="158">
        <v>69</v>
      </c>
      <c r="BF311" s="158">
        <v>0</v>
      </c>
      <c r="BG311" s="100">
        <v>69</v>
      </c>
      <c r="BH311" s="100">
        <v>0</v>
      </c>
      <c r="BI311" s="100">
        <v>69</v>
      </c>
      <c r="BJ311" s="204">
        <f>AU311/U311</f>
        <v>1</v>
      </c>
      <c r="BK311" s="205" t="s">
        <v>2228</v>
      </c>
      <c r="BL311" s="111"/>
      <c r="BM311" s="90" t="s">
        <v>2229</v>
      </c>
      <c r="BN311" s="90" t="s">
        <v>2229</v>
      </c>
      <c r="BO311" s="90" t="s">
        <v>788</v>
      </c>
      <c r="BP311" s="90" t="s">
        <v>2230</v>
      </c>
      <c r="BQ311" s="90" t="s">
        <v>2231</v>
      </c>
      <c r="BR311" s="100"/>
      <c r="BS311" s="100"/>
      <c r="BT311" s="100"/>
      <c r="BU311" s="100"/>
      <c r="BV311" s="100"/>
      <c r="BW311" s="100"/>
      <c r="BX311" s="100"/>
      <c r="BY311" s="100"/>
      <c r="BZ311" s="100"/>
      <c r="CA311" s="100"/>
      <c r="CB311" s="100"/>
    </row>
    <row r="312" ht="82" hidden="1" customHeight="1" spans="1:80">
      <c r="A312" s="100">
        <f t="shared" si="66"/>
        <v>281</v>
      </c>
      <c r="B312" s="173" t="s">
        <v>2232</v>
      </c>
      <c r="C312" s="248"/>
      <c r="D312" s="248"/>
      <c r="E312" s="248"/>
      <c r="F312" s="248"/>
      <c r="G312" s="154" t="s">
        <v>1974</v>
      </c>
      <c r="H312" s="154" t="s">
        <v>1974</v>
      </c>
      <c r="I312" s="154" t="s">
        <v>372</v>
      </c>
      <c r="J312" s="158" t="s">
        <v>373</v>
      </c>
      <c r="K312" s="173" t="s">
        <v>2233</v>
      </c>
      <c r="L312" s="158">
        <v>2019</v>
      </c>
      <c r="M312" s="158">
        <v>800</v>
      </c>
      <c r="N312" s="158"/>
      <c r="O312" s="158"/>
      <c r="P312" s="158"/>
      <c r="Q312" s="158"/>
      <c r="R312" s="158"/>
      <c r="S312" s="158"/>
      <c r="T312" s="158"/>
      <c r="U312" s="158">
        <v>800</v>
      </c>
      <c r="V312" s="154" t="s">
        <v>2234</v>
      </c>
      <c r="W312" s="154" t="s">
        <v>2235</v>
      </c>
      <c r="X312" s="154" t="s">
        <v>2236</v>
      </c>
      <c r="Y312" s="154" t="s">
        <v>2237</v>
      </c>
      <c r="Z312" s="161"/>
      <c r="AA312" s="161"/>
      <c r="AB312" s="298"/>
      <c r="AC312" s="154"/>
      <c r="AD312" s="154"/>
      <c r="AE312" s="154"/>
      <c r="AF312" s="155"/>
      <c r="AG312" s="155"/>
      <c r="AH312" s="158"/>
      <c r="AI312" s="158"/>
      <c r="AJ312" s="158"/>
      <c r="AK312" s="158"/>
      <c r="AL312" s="158"/>
      <c r="AM312" s="158"/>
      <c r="AN312" s="158"/>
      <c r="AO312" s="158" t="s">
        <v>808</v>
      </c>
      <c r="AP312" s="158" t="s">
        <v>396</v>
      </c>
      <c r="AQ312" s="158" t="s">
        <v>122</v>
      </c>
      <c r="AR312" s="158"/>
      <c r="AS312" s="158"/>
      <c r="AT312" s="158"/>
      <c r="AU312" s="158"/>
      <c r="AV312" s="158">
        <v>15</v>
      </c>
      <c r="AW312" s="158">
        <v>15</v>
      </c>
      <c r="AX312" s="158">
        <v>15</v>
      </c>
      <c r="AY312" s="158">
        <v>30</v>
      </c>
      <c r="AZ312" s="158">
        <v>55</v>
      </c>
      <c r="BA312" s="158">
        <v>85</v>
      </c>
      <c r="BB312" s="158">
        <v>175</v>
      </c>
      <c r="BC312" s="158">
        <v>260</v>
      </c>
      <c r="BD312" s="158">
        <v>150</v>
      </c>
      <c r="BE312" s="158">
        <v>410</v>
      </c>
      <c r="BF312" s="158">
        <v>310</v>
      </c>
      <c r="BG312" s="100">
        <v>720</v>
      </c>
      <c r="BH312" s="100">
        <v>40</v>
      </c>
      <c r="BI312" s="100">
        <v>760</v>
      </c>
      <c r="BJ312" s="204">
        <f>BI312/U312</f>
        <v>0.95</v>
      </c>
      <c r="BK312" s="205" t="s">
        <v>2238</v>
      </c>
      <c r="BL312" s="111"/>
      <c r="BM312" s="158" t="s">
        <v>2239</v>
      </c>
      <c r="BN312" s="154" t="s">
        <v>2240</v>
      </c>
      <c r="BO312" s="154" t="s">
        <v>1185</v>
      </c>
      <c r="BP312" s="154" t="s">
        <v>2241</v>
      </c>
      <c r="BQ312" s="154" t="s">
        <v>2242</v>
      </c>
      <c r="BR312" s="154" t="s">
        <v>813</v>
      </c>
      <c r="BS312" s="100"/>
      <c r="BT312" s="100"/>
      <c r="BU312" s="100"/>
      <c r="BV312" s="100"/>
      <c r="BW312" s="100"/>
      <c r="BX312" s="100"/>
      <c r="BY312" s="100"/>
      <c r="BZ312" s="100"/>
      <c r="CA312" s="100"/>
      <c r="CB312" s="100"/>
    </row>
    <row r="313" s="77" customFormat="1" ht="39" hidden="1" customHeight="1" spans="1:80">
      <c r="A313" s="120" t="s">
        <v>2243</v>
      </c>
      <c r="B313" s="120"/>
      <c r="C313" s="120"/>
      <c r="D313" s="120"/>
      <c r="E313" s="120"/>
      <c r="F313" s="120"/>
      <c r="G313" s="194"/>
      <c r="H313" s="194"/>
      <c r="I313" s="194"/>
      <c r="J313" s="120"/>
      <c r="K313" s="120"/>
      <c r="L313" s="121"/>
      <c r="M313" s="121">
        <f>SUM(M314:M323)</f>
        <v>20800</v>
      </c>
      <c r="N313" s="121">
        <f t="shared" ref="N313:BI313" si="67">SUM(N314:N323)</f>
        <v>0</v>
      </c>
      <c r="O313" s="121">
        <f t="shared" si="67"/>
        <v>8000</v>
      </c>
      <c r="P313" s="121">
        <f t="shared" si="67"/>
        <v>0</v>
      </c>
      <c r="Q313" s="121">
        <f t="shared" si="67"/>
        <v>0</v>
      </c>
      <c r="R313" s="121">
        <f t="shared" si="67"/>
        <v>0</v>
      </c>
      <c r="S313" s="121">
        <f t="shared" si="67"/>
        <v>0</v>
      </c>
      <c r="T313" s="121">
        <f t="shared" si="67"/>
        <v>0</v>
      </c>
      <c r="U313" s="121">
        <f t="shared" si="67"/>
        <v>6750</v>
      </c>
      <c r="V313" s="121">
        <f t="shared" si="67"/>
        <v>0</v>
      </c>
      <c r="W313" s="121">
        <f t="shared" si="67"/>
        <v>0</v>
      </c>
      <c r="X313" s="121">
        <f t="shared" si="67"/>
        <v>0</v>
      </c>
      <c r="Y313" s="121">
        <f t="shared" si="67"/>
        <v>0</v>
      </c>
      <c r="Z313" s="121">
        <f t="shared" si="67"/>
        <v>3</v>
      </c>
      <c r="AA313" s="121">
        <f t="shared" si="67"/>
        <v>12</v>
      </c>
      <c r="AB313" s="121">
        <f t="shared" si="67"/>
        <v>25</v>
      </c>
      <c r="AC313" s="121">
        <f t="shared" si="67"/>
        <v>0</v>
      </c>
      <c r="AD313" s="121">
        <f t="shared" si="67"/>
        <v>0</v>
      </c>
      <c r="AE313" s="121">
        <f t="shared" si="67"/>
        <v>0</v>
      </c>
      <c r="AF313" s="121">
        <f t="shared" si="67"/>
        <v>0</v>
      </c>
      <c r="AG313" s="121">
        <f t="shared" si="67"/>
        <v>0</v>
      </c>
      <c r="AH313" s="121">
        <f t="shared" si="67"/>
        <v>0</v>
      </c>
      <c r="AI313" s="121">
        <f t="shared" si="67"/>
        <v>0</v>
      </c>
      <c r="AJ313" s="121">
        <f t="shared" si="67"/>
        <v>0</v>
      </c>
      <c r="AK313" s="121">
        <f t="shared" si="67"/>
        <v>0</v>
      </c>
      <c r="AL313" s="121">
        <f t="shared" si="67"/>
        <v>0</v>
      </c>
      <c r="AM313" s="121">
        <f t="shared" si="67"/>
        <v>830</v>
      </c>
      <c r="AN313" s="121">
        <f t="shared" si="67"/>
        <v>153</v>
      </c>
      <c r="AO313" s="121">
        <f t="shared" si="67"/>
        <v>0</v>
      </c>
      <c r="AP313" s="121">
        <f t="shared" si="67"/>
        <v>0</v>
      </c>
      <c r="AQ313" s="121">
        <f t="shared" si="67"/>
        <v>0</v>
      </c>
      <c r="AR313" s="121">
        <f t="shared" si="67"/>
        <v>0</v>
      </c>
      <c r="AS313" s="121">
        <f t="shared" si="67"/>
        <v>983</v>
      </c>
      <c r="AT313" s="121">
        <f t="shared" si="67"/>
        <v>767</v>
      </c>
      <c r="AU313" s="121">
        <f t="shared" si="67"/>
        <v>1750</v>
      </c>
      <c r="AV313" s="121">
        <f t="shared" si="67"/>
        <v>740</v>
      </c>
      <c r="AW313" s="121">
        <f t="shared" si="67"/>
        <v>2490</v>
      </c>
      <c r="AX313" s="121">
        <f t="shared" si="67"/>
        <v>390</v>
      </c>
      <c r="AY313" s="121">
        <f t="shared" si="67"/>
        <v>2880</v>
      </c>
      <c r="AZ313" s="121">
        <f t="shared" si="67"/>
        <v>850</v>
      </c>
      <c r="BA313" s="121">
        <f t="shared" si="67"/>
        <v>3730</v>
      </c>
      <c r="BB313" s="121">
        <f t="shared" si="67"/>
        <v>370</v>
      </c>
      <c r="BC313" s="121">
        <f t="shared" si="67"/>
        <v>3000</v>
      </c>
      <c r="BD313" s="121">
        <f t="shared" si="67"/>
        <v>280</v>
      </c>
      <c r="BE313" s="121">
        <f t="shared" si="67"/>
        <v>3286.2</v>
      </c>
      <c r="BF313" s="121">
        <f t="shared" si="67"/>
        <v>325.2</v>
      </c>
      <c r="BG313" s="121">
        <f t="shared" si="67"/>
        <v>3611.4</v>
      </c>
      <c r="BH313" s="121">
        <f t="shared" si="67"/>
        <v>302.78</v>
      </c>
      <c r="BI313" s="121">
        <f t="shared" si="67"/>
        <v>3914.18</v>
      </c>
      <c r="BJ313" s="200">
        <f>BI313/U313</f>
        <v>0.579878518518518</v>
      </c>
      <c r="BK313" s="120"/>
      <c r="BL313" s="120"/>
      <c r="BM313" s="121"/>
      <c r="BN313" s="121"/>
      <c r="BO313" s="121"/>
      <c r="BP313" s="121"/>
      <c r="BQ313" s="121"/>
      <c r="BR313" s="121"/>
      <c r="BS313" s="121"/>
      <c r="BT313" s="121"/>
      <c r="BU313" s="121"/>
      <c r="BV313" s="121"/>
      <c r="BW313" s="121"/>
      <c r="BX313" s="121"/>
      <c r="BY313" s="121"/>
      <c r="BZ313" s="121"/>
      <c r="CA313" s="121"/>
      <c r="CB313" s="121"/>
    </row>
    <row r="314" s="72" customFormat="1" ht="64" hidden="1" customHeight="1" spans="1:80">
      <c r="A314" s="100">
        <f>ROW()-32</f>
        <v>282</v>
      </c>
      <c r="B314" s="232" t="s">
        <v>2244</v>
      </c>
      <c r="C314" s="102"/>
      <c r="D314" s="102"/>
      <c r="E314" s="102"/>
      <c r="F314" s="102"/>
      <c r="G314" s="90" t="s">
        <v>1974</v>
      </c>
      <c r="H314" s="90" t="s">
        <v>1974</v>
      </c>
      <c r="I314" s="90" t="s">
        <v>584</v>
      </c>
      <c r="J314" s="234" t="s">
        <v>373</v>
      </c>
      <c r="K314" s="108" t="s">
        <v>2245</v>
      </c>
      <c r="L314" s="125" t="s">
        <v>2246</v>
      </c>
      <c r="M314" s="125">
        <v>2800</v>
      </c>
      <c r="N314" s="100"/>
      <c r="O314" s="100"/>
      <c r="P314" s="100"/>
      <c r="Q314" s="100"/>
      <c r="R314" s="100"/>
      <c r="S314" s="100"/>
      <c r="T314" s="100"/>
      <c r="U314" s="125">
        <v>100</v>
      </c>
      <c r="V314" s="125" t="s">
        <v>657</v>
      </c>
      <c r="W314" s="125" t="s">
        <v>2247</v>
      </c>
      <c r="X314" s="108" t="s">
        <v>2248</v>
      </c>
      <c r="Y314" s="108" t="s">
        <v>2249</v>
      </c>
      <c r="Z314" s="252"/>
      <c r="AA314" s="158"/>
      <c r="AB314" s="158"/>
      <c r="AC314" s="158"/>
      <c r="AD314" s="158"/>
      <c r="AE314" s="158"/>
      <c r="AF314" s="155"/>
      <c r="AG314" s="155"/>
      <c r="AH314" s="155"/>
      <c r="AI314" s="155"/>
      <c r="AJ314" s="155"/>
      <c r="AK314" s="155"/>
      <c r="AL314" s="158"/>
      <c r="AM314" s="158">
        <v>0</v>
      </c>
      <c r="AN314" s="158">
        <v>0</v>
      </c>
      <c r="AO314" s="158"/>
      <c r="AP314" s="158"/>
      <c r="AQ314" s="158"/>
      <c r="AR314" s="158"/>
      <c r="AS314" s="158">
        <v>0</v>
      </c>
      <c r="AT314" s="158">
        <v>0</v>
      </c>
      <c r="AU314" s="158">
        <v>0</v>
      </c>
      <c r="AV314" s="158">
        <v>0</v>
      </c>
      <c r="AW314" s="158">
        <v>0</v>
      </c>
      <c r="AX314" s="158">
        <v>0</v>
      </c>
      <c r="AY314" s="158">
        <v>0</v>
      </c>
      <c r="AZ314" s="158">
        <v>0</v>
      </c>
      <c r="BA314" s="158">
        <v>0</v>
      </c>
      <c r="BB314" s="158">
        <v>0</v>
      </c>
      <c r="BC314" s="158">
        <v>0</v>
      </c>
      <c r="BD314" s="158">
        <v>0</v>
      </c>
      <c r="BE314" s="158">
        <v>0</v>
      </c>
      <c r="BF314" s="158">
        <v>0</v>
      </c>
      <c r="BG314" s="100">
        <v>0</v>
      </c>
      <c r="BH314" s="100">
        <v>0</v>
      </c>
      <c r="BI314" s="100">
        <v>0</v>
      </c>
      <c r="BJ314" s="204">
        <v>0</v>
      </c>
      <c r="BK314" s="362" t="s">
        <v>2250</v>
      </c>
      <c r="BL314" s="111"/>
      <c r="BM314" s="125" t="s">
        <v>373</v>
      </c>
      <c r="BN314" s="125" t="s">
        <v>373</v>
      </c>
      <c r="BO314" s="224" t="s">
        <v>383</v>
      </c>
      <c r="BP314" s="125" t="s">
        <v>384</v>
      </c>
      <c r="BQ314" s="125" t="s">
        <v>2251</v>
      </c>
      <c r="BR314" s="224"/>
      <c r="BS314" s="100"/>
      <c r="BT314" s="100"/>
      <c r="BU314" s="100"/>
      <c r="BV314" s="100"/>
      <c r="BW314" s="100"/>
      <c r="BX314" s="100"/>
      <c r="BY314" s="100"/>
      <c r="BZ314" s="90"/>
      <c r="CA314" s="100"/>
      <c r="CB314" s="234"/>
    </row>
    <row r="315" s="70" customFormat="1" ht="59.1" hidden="1" customHeight="1" spans="1:80">
      <c r="A315" s="100">
        <f t="shared" ref="A315:A323" si="68">ROW()-32</f>
        <v>283</v>
      </c>
      <c r="B315" s="91" t="s">
        <v>2252</v>
      </c>
      <c r="C315" s="102"/>
      <c r="D315" s="102"/>
      <c r="E315" s="102"/>
      <c r="F315" s="102"/>
      <c r="G315" s="90" t="s">
        <v>1974</v>
      </c>
      <c r="H315" s="90" t="s">
        <v>1974</v>
      </c>
      <c r="I315" s="90" t="s">
        <v>584</v>
      </c>
      <c r="J315" s="100" t="s">
        <v>86</v>
      </c>
      <c r="K315" s="111" t="s">
        <v>2253</v>
      </c>
      <c r="L315" s="100" t="s">
        <v>1442</v>
      </c>
      <c r="M315" s="100">
        <v>3000</v>
      </c>
      <c r="N315" s="100"/>
      <c r="O315" s="100">
        <v>3000</v>
      </c>
      <c r="P315" s="100"/>
      <c r="Q315" s="100"/>
      <c r="R315" s="100"/>
      <c r="S315" s="100"/>
      <c r="T315" s="100"/>
      <c r="U315" s="100">
        <v>2500</v>
      </c>
      <c r="V315" s="100" t="s">
        <v>431</v>
      </c>
      <c r="W315" s="100" t="s">
        <v>431</v>
      </c>
      <c r="X315" s="100" t="s">
        <v>431</v>
      </c>
      <c r="Y315" s="100" t="s">
        <v>431</v>
      </c>
      <c r="Z315" s="158"/>
      <c r="AA315" s="158"/>
      <c r="AB315" s="158">
        <v>10</v>
      </c>
      <c r="AC315" s="158"/>
      <c r="AD315" s="158"/>
      <c r="AE315" s="158"/>
      <c r="AF315" s="155"/>
      <c r="AG315" s="155"/>
      <c r="AH315" s="155"/>
      <c r="AI315" s="155"/>
      <c r="AJ315" s="155"/>
      <c r="AK315" s="155"/>
      <c r="AL315" s="158"/>
      <c r="AM315" s="158">
        <v>300</v>
      </c>
      <c r="AN315" s="158">
        <v>50</v>
      </c>
      <c r="AO315" s="158"/>
      <c r="AP315" s="158"/>
      <c r="AQ315" s="158"/>
      <c r="AR315" s="158"/>
      <c r="AS315" s="158">
        <v>350</v>
      </c>
      <c r="AT315" s="158">
        <v>250</v>
      </c>
      <c r="AU315" s="158">
        <v>600</v>
      </c>
      <c r="AV315" s="158">
        <v>250</v>
      </c>
      <c r="AW315" s="158">
        <v>850</v>
      </c>
      <c r="AX315" s="158">
        <v>100</v>
      </c>
      <c r="AY315" s="158">
        <v>950</v>
      </c>
      <c r="AZ315" s="158">
        <v>250</v>
      </c>
      <c r="BA315" s="158">
        <v>1200</v>
      </c>
      <c r="BB315" s="158">
        <v>0</v>
      </c>
      <c r="BC315" s="158">
        <v>100</v>
      </c>
      <c r="BD315" s="158">
        <v>0</v>
      </c>
      <c r="BE315" s="158">
        <v>100</v>
      </c>
      <c r="BF315" s="158">
        <v>0</v>
      </c>
      <c r="BG315" s="100">
        <v>100</v>
      </c>
      <c r="BH315" s="100">
        <v>0</v>
      </c>
      <c r="BI315" s="100">
        <v>100</v>
      </c>
      <c r="BJ315" s="204">
        <f>BI315/U315</f>
        <v>0.04</v>
      </c>
      <c r="BK315" s="91" t="s">
        <v>2254</v>
      </c>
      <c r="BL315" s="111"/>
      <c r="BM315" s="100" t="s">
        <v>86</v>
      </c>
      <c r="BN315" s="100" t="s">
        <v>86</v>
      </c>
      <c r="BO315" s="90" t="s">
        <v>96</v>
      </c>
      <c r="BP315" s="146" t="s">
        <v>97</v>
      </c>
      <c r="BQ315" s="100" t="s">
        <v>98</v>
      </c>
      <c r="BR315" s="224"/>
      <c r="BS315" s="100"/>
      <c r="BT315" s="100"/>
      <c r="BU315" s="100"/>
      <c r="BV315" s="100"/>
      <c r="BW315" s="100"/>
      <c r="BX315" s="100"/>
      <c r="BY315" s="100"/>
      <c r="BZ315" s="90"/>
      <c r="CA315" s="100"/>
      <c r="CB315" s="234"/>
    </row>
    <row r="316" s="70" customFormat="1" ht="59.1" hidden="1" customHeight="1" spans="1:80">
      <c r="A316" s="100">
        <f t="shared" si="68"/>
        <v>284</v>
      </c>
      <c r="B316" s="347" t="s">
        <v>2255</v>
      </c>
      <c r="C316" s="102"/>
      <c r="D316" s="102"/>
      <c r="E316" s="102"/>
      <c r="F316" s="102"/>
      <c r="G316" s="90" t="s">
        <v>1974</v>
      </c>
      <c r="H316" s="90" t="s">
        <v>1974</v>
      </c>
      <c r="I316" s="90" t="s">
        <v>584</v>
      </c>
      <c r="J316" s="350" t="s">
        <v>86</v>
      </c>
      <c r="K316" s="111" t="s">
        <v>2256</v>
      </c>
      <c r="L316" s="100" t="s">
        <v>1442</v>
      </c>
      <c r="M316" s="100">
        <v>5000</v>
      </c>
      <c r="N316" s="100"/>
      <c r="O316" s="100">
        <v>5000</v>
      </c>
      <c r="P316" s="100"/>
      <c r="Q316" s="100"/>
      <c r="R316" s="100"/>
      <c r="S316" s="100"/>
      <c r="T316" s="100"/>
      <c r="U316" s="100">
        <v>3000</v>
      </c>
      <c r="V316" s="100" t="s">
        <v>431</v>
      </c>
      <c r="W316" s="100" t="s">
        <v>431</v>
      </c>
      <c r="X316" s="100" t="s">
        <v>431</v>
      </c>
      <c r="Y316" s="100" t="s">
        <v>431</v>
      </c>
      <c r="Z316" s="158"/>
      <c r="AA316" s="158"/>
      <c r="AB316" s="158">
        <v>15</v>
      </c>
      <c r="AC316" s="158"/>
      <c r="AD316" s="158"/>
      <c r="AE316" s="158"/>
      <c r="AF316" s="155"/>
      <c r="AG316" s="155"/>
      <c r="AH316" s="155"/>
      <c r="AI316" s="155"/>
      <c r="AJ316" s="155"/>
      <c r="AK316" s="155"/>
      <c r="AL316" s="158"/>
      <c r="AM316" s="158">
        <v>500</v>
      </c>
      <c r="AN316" s="158">
        <v>50</v>
      </c>
      <c r="AO316" s="158"/>
      <c r="AP316" s="158"/>
      <c r="AQ316" s="158"/>
      <c r="AR316" s="158"/>
      <c r="AS316" s="158">
        <v>550</v>
      </c>
      <c r="AT316" s="158">
        <v>300</v>
      </c>
      <c r="AU316" s="158">
        <v>850</v>
      </c>
      <c r="AV316" s="158">
        <v>300</v>
      </c>
      <c r="AW316" s="158">
        <v>1150</v>
      </c>
      <c r="AX316" s="158">
        <v>100</v>
      </c>
      <c r="AY316" s="158">
        <v>1250</v>
      </c>
      <c r="AZ316" s="158">
        <v>300</v>
      </c>
      <c r="BA316" s="158">
        <v>1550</v>
      </c>
      <c r="BB316" s="158">
        <v>300</v>
      </c>
      <c r="BC316" s="158">
        <v>1850</v>
      </c>
      <c r="BD316" s="158">
        <v>250</v>
      </c>
      <c r="BE316" s="158">
        <v>2100</v>
      </c>
      <c r="BF316" s="158">
        <v>300</v>
      </c>
      <c r="BG316" s="100">
        <v>2400</v>
      </c>
      <c r="BH316" s="100">
        <v>300</v>
      </c>
      <c r="BI316" s="100">
        <v>2700</v>
      </c>
      <c r="BJ316" s="204">
        <f>BI316/U316</f>
        <v>0.9</v>
      </c>
      <c r="BK316" s="111" t="s">
        <v>2257</v>
      </c>
      <c r="BL316" s="111"/>
      <c r="BM316" s="100" t="s">
        <v>86</v>
      </c>
      <c r="BN316" s="100" t="s">
        <v>86</v>
      </c>
      <c r="BO316" s="90" t="s">
        <v>96</v>
      </c>
      <c r="BP316" s="146" t="s">
        <v>97</v>
      </c>
      <c r="BQ316" s="100" t="s">
        <v>98</v>
      </c>
      <c r="BR316" s="224"/>
      <c r="BS316" s="100"/>
      <c r="BT316" s="100"/>
      <c r="BU316" s="100"/>
      <c r="BV316" s="100"/>
      <c r="BW316" s="100"/>
      <c r="BX316" s="100"/>
      <c r="BY316" s="100"/>
      <c r="BZ316" s="90"/>
      <c r="CA316" s="100"/>
      <c r="CB316" s="234"/>
    </row>
    <row r="317" s="70" customFormat="1" ht="53" hidden="1" customHeight="1" spans="1:80">
      <c r="A317" s="100">
        <f t="shared" si="68"/>
        <v>285</v>
      </c>
      <c r="B317" s="91" t="s">
        <v>2258</v>
      </c>
      <c r="C317" s="102"/>
      <c r="D317" s="102"/>
      <c r="E317" s="102"/>
      <c r="F317" s="102"/>
      <c r="G317" s="90" t="s">
        <v>1974</v>
      </c>
      <c r="H317" s="90" t="s">
        <v>1974</v>
      </c>
      <c r="I317" s="90" t="s">
        <v>584</v>
      </c>
      <c r="J317" s="100" t="s">
        <v>150</v>
      </c>
      <c r="K317" s="91" t="s">
        <v>2259</v>
      </c>
      <c r="L317" s="90" t="s">
        <v>508</v>
      </c>
      <c r="M317" s="100">
        <v>200</v>
      </c>
      <c r="N317" s="100"/>
      <c r="O317" s="100"/>
      <c r="P317" s="100"/>
      <c r="Q317" s="100"/>
      <c r="R317" s="100"/>
      <c r="S317" s="100"/>
      <c r="T317" s="100"/>
      <c r="U317" s="100">
        <v>200</v>
      </c>
      <c r="V317" s="90" t="s">
        <v>601</v>
      </c>
      <c r="W317" s="90" t="s">
        <v>1859</v>
      </c>
      <c r="X317" s="90" t="s">
        <v>1682</v>
      </c>
      <c r="Y317" s="90" t="s">
        <v>121</v>
      </c>
      <c r="Z317" s="154">
        <v>3</v>
      </c>
      <c r="AA317" s="157">
        <v>12</v>
      </c>
      <c r="AB317" s="154"/>
      <c r="AC317" s="154"/>
      <c r="AD317" s="154"/>
      <c r="AE317" s="154"/>
      <c r="AF317" s="155"/>
      <c r="AG317" s="155"/>
      <c r="AH317" s="155"/>
      <c r="AI317" s="155"/>
      <c r="AJ317" s="155"/>
      <c r="AK317" s="155"/>
      <c r="AL317" s="158"/>
      <c r="AM317" s="158">
        <v>20</v>
      </c>
      <c r="AN317" s="158">
        <v>23</v>
      </c>
      <c r="AO317" s="158"/>
      <c r="AP317" s="158"/>
      <c r="AQ317" s="158"/>
      <c r="AR317" s="158"/>
      <c r="AS317" s="158">
        <v>43</v>
      </c>
      <c r="AT317" s="158">
        <v>27</v>
      </c>
      <c r="AU317" s="158">
        <v>70</v>
      </c>
      <c r="AV317" s="158">
        <v>20</v>
      </c>
      <c r="AW317" s="158">
        <v>90</v>
      </c>
      <c r="AX317" s="158">
        <v>30</v>
      </c>
      <c r="AY317" s="158">
        <v>120</v>
      </c>
      <c r="AZ317" s="158">
        <v>20</v>
      </c>
      <c r="BA317" s="158">
        <v>140</v>
      </c>
      <c r="BB317" s="158">
        <v>30</v>
      </c>
      <c r="BC317" s="158">
        <v>170</v>
      </c>
      <c r="BD317" s="158">
        <v>10</v>
      </c>
      <c r="BE317" s="158">
        <v>180</v>
      </c>
      <c r="BF317" s="158">
        <v>20</v>
      </c>
      <c r="BG317" s="100">
        <v>200</v>
      </c>
      <c r="BH317" s="100">
        <v>0</v>
      </c>
      <c r="BI317" s="100">
        <v>200</v>
      </c>
      <c r="BJ317" s="204">
        <f>BG317/U317</f>
        <v>1</v>
      </c>
      <c r="BK317" s="91" t="s">
        <v>2260</v>
      </c>
      <c r="BL317" s="111"/>
      <c r="BM317" s="90" t="s">
        <v>150</v>
      </c>
      <c r="BN317" s="90" t="s">
        <v>150</v>
      </c>
      <c r="BO317" s="100" t="s">
        <v>1432</v>
      </c>
      <c r="BP317" s="100" t="s">
        <v>160</v>
      </c>
      <c r="BQ317" s="100" t="s">
        <v>1100</v>
      </c>
      <c r="BR317" s="90"/>
      <c r="BS317" s="100"/>
      <c r="BT317" s="100"/>
      <c r="BU317" s="100"/>
      <c r="BV317" s="100"/>
      <c r="BW317" s="100"/>
      <c r="BX317" s="100"/>
      <c r="BY317" s="100"/>
      <c r="BZ317" s="100"/>
      <c r="CA317" s="100"/>
      <c r="CB317" s="100"/>
    </row>
    <row r="318" s="70" customFormat="1" ht="66" hidden="1" customHeight="1" spans="1:80">
      <c r="A318" s="100">
        <f t="shared" si="68"/>
        <v>286</v>
      </c>
      <c r="B318" s="91" t="s">
        <v>2261</v>
      </c>
      <c r="C318" s="102"/>
      <c r="D318" s="102"/>
      <c r="E318" s="102"/>
      <c r="F318" s="102"/>
      <c r="G318" s="90" t="s">
        <v>1974</v>
      </c>
      <c r="H318" s="90" t="s">
        <v>1974</v>
      </c>
      <c r="I318" s="90" t="s">
        <v>584</v>
      </c>
      <c r="J318" s="90" t="s">
        <v>491</v>
      </c>
      <c r="K318" s="108" t="s">
        <v>2262</v>
      </c>
      <c r="L318" s="90" t="s">
        <v>2263</v>
      </c>
      <c r="M318" s="90">
        <v>1200</v>
      </c>
      <c r="N318" s="100"/>
      <c r="O318" s="100"/>
      <c r="P318" s="100"/>
      <c r="Q318" s="100"/>
      <c r="R318" s="100"/>
      <c r="S318" s="100"/>
      <c r="T318" s="100"/>
      <c r="U318" s="100">
        <v>500</v>
      </c>
      <c r="V318" s="90" t="s">
        <v>657</v>
      </c>
      <c r="W318" s="90" t="s">
        <v>657</v>
      </c>
      <c r="X318" s="90" t="s">
        <v>658</v>
      </c>
      <c r="Y318" s="90" t="s">
        <v>659</v>
      </c>
      <c r="Z318" s="154"/>
      <c r="AA318" s="157"/>
      <c r="AB318" s="154"/>
      <c r="AC318" s="154"/>
      <c r="AD318" s="154"/>
      <c r="AE318" s="154"/>
      <c r="AF318" s="155"/>
      <c r="AG318" s="155"/>
      <c r="AH318" s="155"/>
      <c r="AI318" s="155"/>
      <c r="AJ318" s="155"/>
      <c r="AK318" s="155"/>
      <c r="AL318" s="158"/>
      <c r="AM318" s="158">
        <v>0</v>
      </c>
      <c r="AN318" s="158">
        <v>0</v>
      </c>
      <c r="AO318" s="158"/>
      <c r="AP318" s="158"/>
      <c r="AQ318" s="158"/>
      <c r="AR318" s="158"/>
      <c r="AS318" s="158">
        <v>0</v>
      </c>
      <c r="AT318" s="158">
        <v>150</v>
      </c>
      <c r="AU318" s="158">
        <v>150</v>
      </c>
      <c r="AV318" s="158">
        <v>100</v>
      </c>
      <c r="AW318" s="158">
        <v>250</v>
      </c>
      <c r="AX318" s="158">
        <v>50</v>
      </c>
      <c r="AY318" s="158">
        <v>300</v>
      </c>
      <c r="AZ318" s="158">
        <v>200</v>
      </c>
      <c r="BA318" s="158">
        <v>500</v>
      </c>
      <c r="BB318" s="158">
        <v>0</v>
      </c>
      <c r="BC318" s="158">
        <v>500</v>
      </c>
      <c r="BD318" s="158">
        <v>0</v>
      </c>
      <c r="BE318" s="158">
        <v>500</v>
      </c>
      <c r="BF318" s="158">
        <v>0</v>
      </c>
      <c r="BG318" s="100">
        <v>500</v>
      </c>
      <c r="BH318" s="100">
        <v>0</v>
      </c>
      <c r="BI318" s="100">
        <v>500</v>
      </c>
      <c r="BJ318" s="204">
        <f>BC318/U318</f>
        <v>1</v>
      </c>
      <c r="BK318" s="111" t="s">
        <v>2264</v>
      </c>
      <c r="BL318" s="111"/>
      <c r="BM318" s="90" t="s">
        <v>491</v>
      </c>
      <c r="BN318" s="90" t="s">
        <v>491</v>
      </c>
      <c r="BO318" s="220" t="s">
        <v>503</v>
      </c>
      <c r="BP318" s="100" t="s">
        <v>504</v>
      </c>
      <c r="BQ318" s="100" t="s">
        <v>505</v>
      </c>
      <c r="BR318" s="90"/>
      <c r="BS318" s="100"/>
      <c r="BT318" s="100"/>
      <c r="BU318" s="100"/>
      <c r="BV318" s="100"/>
      <c r="BW318" s="100"/>
      <c r="BX318" s="100"/>
      <c r="BY318" s="100"/>
      <c r="BZ318" s="100"/>
      <c r="CA318" s="100"/>
      <c r="CB318" s="100"/>
    </row>
    <row r="319" s="72" customFormat="1" ht="58.15" hidden="1" customHeight="1" spans="1:80">
      <c r="A319" s="100">
        <f t="shared" si="68"/>
        <v>287</v>
      </c>
      <c r="B319" s="110" t="s">
        <v>2265</v>
      </c>
      <c r="C319" s="102"/>
      <c r="D319" s="102"/>
      <c r="E319" s="102"/>
      <c r="F319" s="102"/>
      <c r="G319" s="90" t="s">
        <v>1974</v>
      </c>
      <c r="H319" s="90" t="s">
        <v>1974</v>
      </c>
      <c r="I319" s="90" t="s">
        <v>584</v>
      </c>
      <c r="J319" s="100" t="s">
        <v>251</v>
      </c>
      <c r="K319" s="110" t="s">
        <v>2265</v>
      </c>
      <c r="L319" s="90" t="s">
        <v>600</v>
      </c>
      <c r="M319" s="100"/>
      <c r="N319" s="100"/>
      <c r="O319" s="100"/>
      <c r="P319" s="100"/>
      <c r="Q319" s="100"/>
      <c r="R319" s="100"/>
      <c r="S319" s="100"/>
      <c r="T319" s="100"/>
      <c r="U319" s="100"/>
      <c r="V319" s="126" t="s">
        <v>2266</v>
      </c>
      <c r="W319" s="126" t="s">
        <v>2267</v>
      </c>
      <c r="X319" s="126" t="s">
        <v>659</v>
      </c>
      <c r="Y319" s="126" t="s">
        <v>2268</v>
      </c>
      <c r="Z319" s="153"/>
      <c r="AA319" s="158"/>
      <c r="AB319" s="158"/>
      <c r="AC319" s="158"/>
      <c r="AD319" s="158"/>
      <c r="AE319" s="158"/>
      <c r="AF319" s="155"/>
      <c r="AG319" s="155"/>
      <c r="AH319" s="155"/>
      <c r="AI319" s="155"/>
      <c r="AJ319" s="155"/>
      <c r="AK319" s="155"/>
      <c r="AL319" s="158"/>
      <c r="AM319" s="158">
        <v>0</v>
      </c>
      <c r="AN319" s="158">
        <v>0</v>
      </c>
      <c r="AO319" s="158"/>
      <c r="AP319" s="158"/>
      <c r="AQ319" s="158"/>
      <c r="AR319" s="158"/>
      <c r="AS319" s="158">
        <v>0</v>
      </c>
      <c r="AT319" s="158">
        <v>0</v>
      </c>
      <c r="AU319" s="158">
        <v>0</v>
      </c>
      <c r="AV319" s="158">
        <v>0</v>
      </c>
      <c r="AW319" s="158">
        <v>0</v>
      </c>
      <c r="AX319" s="158">
        <v>0</v>
      </c>
      <c r="AY319" s="158">
        <v>0</v>
      </c>
      <c r="AZ319" s="158">
        <v>0</v>
      </c>
      <c r="BA319" s="158">
        <v>0</v>
      </c>
      <c r="BB319" s="158">
        <v>0</v>
      </c>
      <c r="BC319" s="158">
        <v>0</v>
      </c>
      <c r="BD319" s="158">
        <v>0</v>
      </c>
      <c r="BE319" s="158">
        <v>0</v>
      </c>
      <c r="BF319" s="158">
        <v>0</v>
      </c>
      <c r="BG319" s="100">
        <v>0</v>
      </c>
      <c r="BH319" s="100">
        <v>0</v>
      </c>
      <c r="BI319" s="100">
        <v>0</v>
      </c>
      <c r="BJ319" s="204">
        <v>0</v>
      </c>
      <c r="BK319" s="210" t="s">
        <v>2269</v>
      </c>
      <c r="BL319" s="111"/>
      <c r="BM319" s="100" t="s">
        <v>251</v>
      </c>
      <c r="BN319" s="100" t="s">
        <v>251</v>
      </c>
      <c r="BO319" s="90" t="s">
        <v>676</v>
      </c>
      <c r="BP319" s="272" t="s">
        <v>677</v>
      </c>
      <c r="BQ319" s="126" t="s">
        <v>2270</v>
      </c>
      <c r="BR319" s="100"/>
      <c r="BS319" s="100"/>
      <c r="BT319" s="100"/>
      <c r="BU319" s="100"/>
      <c r="BV319" s="100"/>
      <c r="BW319" s="100"/>
      <c r="BX319" s="100"/>
      <c r="BY319" s="100"/>
      <c r="BZ319" s="100"/>
      <c r="CA319" s="100"/>
      <c r="CB319" s="100" t="s">
        <v>251</v>
      </c>
    </row>
    <row r="320" s="72" customFormat="1" ht="55" hidden="1" customHeight="1" spans="1:80">
      <c r="A320" s="100">
        <f t="shared" si="68"/>
        <v>288</v>
      </c>
      <c r="B320" s="110" t="s">
        <v>2271</v>
      </c>
      <c r="C320" s="102"/>
      <c r="D320" s="102"/>
      <c r="E320" s="102"/>
      <c r="F320" s="102"/>
      <c r="G320" s="90" t="s">
        <v>1974</v>
      </c>
      <c r="H320" s="90" t="s">
        <v>1974</v>
      </c>
      <c r="I320" s="90" t="s">
        <v>584</v>
      </c>
      <c r="J320" s="100" t="s">
        <v>251</v>
      </c>
      <c r="K320" s="110" t="s">
        <v>2271</v>
      </c>
      <c r="L320" s="90" t="s">
        <v>600</v>
      </c>
      <c r="M320" s="100"/>
      <c r="N320" s="100"/>
      <c r="O320" s="100"/>
      <c r="P320" s="100"/>
      <c r="Q320" s="100"/>
      <c r="R320" s="100"/>
      <c r="S320" s="100"/>
      <c r="T320" s="100"/>
      <c r="U320" s="100"/>
      <c r="V320" s="126" t="s">
        <v>2272</v>
      </c>
      <c r="W320" s="126" t="s">
        <v>2273</v>
      </c>
      <c r="X320" s="126" t="s">
        <v>2267</v>
      </c>
      <c r="Y320" s="126" t="s">
        <v>659</v>
      </c>
      <c r="Z320" s="153"/>
      <c r="AA320" s="158"/>
      <c r="AB320" s="158"/>
      <c r="AC320" s="158"/>
      <c r="AD320" s="158"/>
      <c r="AE320" s="158"/>
      <c r="AF320" s="155"/>
      <c r="AG320" s="155"/>
      <c r="AH320" s="155"/>
      <c r="AI320" s="155"/>
      <c r="AJ320" s="155"/>
      <c r="AK320" s="155"/>
      <c r="AL320" s="158"/>
      <c r="AM320" s="158">
        <v>0</v>
      </c>
      <c r="AN320" s="158">
        <v>0</v>
      </c>
      <c r="AO320" s="158"/>
      <c r="AP320" s="158"/>
      <c r="AQ320" s="158"/>
      <c r="AR320" s="158"/>
      <c r="AS320" s="158">
        <v>0</v>
      </c>
      <c r="AT320" s="158">
        <v>0</v>
      </c>
      <c r="AU320" s="158">
        <v>0</v>
      </c>
      <c r="AV320" s="158">
        <v>0</v>
      </c>
      <c r="AW320" s="158">
        <v>0</v>
      </c>
      <c r="AX320" s="158">
        <v>0</v>
      </c>
      <c r="AY320" s="158">
        <v>0</v>
      </c>
      <c r="AZ320" s="158">
        <v>0</v>
      </c>
      <c r="BA320" s="158">
        <v>0</v>
      </c>
      <c r="BB320" s="158">
        <v>0</v>
      </c>
      <c r="BC320" s="158">
        <v>0</v>
      </c>
      <c r="BD320" s="158">
        <v>0</v>
      </c>
      <c r="BE320" s="158">
        <v>0</v>
      </c>
      <c r="BF320" s="158">
        <v>0</v>
      </c>
      <c r="BG320" s="100">
        <v>0</v>
      </c>
      <c r="BH320" s="100">
        <v>0</v>
      </c>
      <c r="BI320" s="100">
        <v>0</v>
      </c>
      <c r="BJ320" s="204">
        <v>0</v>
      </c>
      <c r="BK320" s="91" t="s">
        <v>608</v>
      </c>
      <c r="BL320" s="111"/>
      <c r="BM320" s="100" t="s">
        <v>251</v>
      </c>
      <c r="BN320" s="100" t="s">
        <v>251</v>
      </c>
      <c r="BO320" s="90" t="s">
        <v>676</v>
      </c>
      <c r="BP320" s="126" t="s">
        <v>262</v>
      </c>
      <c r="BQ320" s="126" t="s">
        <v>2270</v>
      </c>
      <c r="BR320" s="100"/>
      <c r="BS320" s="100"/>
      <c r="BT320" s="100"/>
      <c r="BU320" s="100"/>
      <c r="BV320" s="100"/>
      <c r="BW320" s="100"/>
      <c r="BX320" s="100"/>
      <c r="BY320" s="100"/>
      <c r="BZ320" s="100"/>
      <c r="CA320" s="100"/>
      <c r="CB320" s="100" t="s">
        <v>251</v>
      </c>
    </row>
    <row r="321" s="72" customFormat="1" ht="67" hidden="1" customHeight="1" spans="1:80">
      <c r="A321" s="100">
        <f t="shared" si="68"/>
        <v>289</v>
      </c>
      <c r="B321" s="109" t="s">
        <v>2274</v>
      </c>
      <c r="C321" s="102"/>
      <c r="D321" s="102"/>
      <c r="E321" s="102"/>
      <c r="F321" s="102"/>
      <c r="G321" s="90" t="s">
        <v>1974</v>
      </c>
      <c r="H321" s="90" t="s">
        <v>1974</v>
      </c>
      <c r="I321" s="90" t="s">
        <v>584</v>
      </c>
      <c r="J321" s="130" t="s">
        <v>235</v>
      </c>
      <c r="K321" s="364" t="s">
        <v>2275</v>
      </c>
      <c r="L321" s="130" t="s">
        <v>1220</v>
      </c>
      <c r="M321" s="130">
        <v>400</v>
      </c>
      <c r="N321" s="130"/>
      <c r="O321" s="130"/>
      <c r="P321" s="132"/>
      <c r="Q321" s="100"/>
      <c r="R321" s="100"/>
      <c r="S321" s="148"/>
      <c r="T321" s="100"/>
      <c r="U321" s="130">
        <v>400</v>
      </c>
      <c r="V321" s="90" t="s">
        <v>1082</v>
      </c>
      <c r="W321" s="149" t="s">
        <v>2276</v>
      </c>
      <c r="X321" s="90" t="s">
        <v>2277</v>
      </c>
      <c r="Y321" s="149" t="s">
        <v>166</v>
      </c>
      <c r="Z321" s="159"/>
      <c r="AA321" s="159"/>
      <c r="AB321" s="154"/>
      <c r="AC321" s="154"/>
      <c r="AD321" s="154"/>
      <c r="AE321" s="154"/>
      <c r="AF321" s="155"/>
      <c r="AG321" s="155"/>
      <c r="AH321" s="155"/>
      <c r="AI321" s="155"/>
      <c r="AJ321" s="155"/>
      <c r="AK321" s="155"/>
      <c r="AL321" s="158"/>
      <c r="AM321" s="158">
        <v>10</v>
      </c>
      <c r="AN321" s="158">
        <v>30</v>
      </c>
      <c r="AO321" s="158"/>
      <c r="AP321" s="158"/>
      <c r="AQ321" s="158"/>
      <c r="AR321" s="158"/>
      <c r="AS321" s="158">
        <v>40</v>
      </c>
      <c r="AT321" s="158">
        <v>40</v>
      </c>
      <c r="AU321" s="158">
        <v>80</v>
      </c>
      <c r="AV321" s="158">
        <v>70</v>
      </c>
      <c r="AW321" s="158">
        <v>150</v>
      </c>
      <c r="AX321" s="158">
        <v>110</v>
      </c>
      <c r="AY321" s="158">
        <v>260</v>
      </c>
      <c r="AZ321" s="158">
        <v>80</v>
      </c>
      <c r="BA321" s="158">
        <v>340</v>
      </c>
      <c r="BB321" s="158">
        <v>40</v>
      </c>
      <c r="BC321" s="158">
        <v>380</v>
      </c>
      <c r="BD321" s="158">
        <v>20</v>
      </c>
      <c r="BE321" s="158">
        <v>400</v>
      </c>
      <c r="BF321" s="158">
        <v>0</v>
      </c>
      <c r="BG321" s="100">
        <v>400</v>
      </c>
      <c r="BH321" s="100">
        <v>0</v>
      </c>
      <c r="BI321" s="100">
        <v>400</v>
      </c>
      <c r="BJ321" s="204">
        <f>BE321/U321</f>
        <v>1</v>
      </c>
      <c r="BK321" s="102" t="s">
        <v>1099</v>
      </c>
      <c r="BL321" s="111"/>
      <c r="BM321" s="149" t="s">
        <v>235</v>
      </c>
      <c r="BN321" s="149" t="s">
        <v>2278</v>
      </c>
      <c r="BO321" s="100" t="s">
        <v>247</v>
      </c>
      <c r="BP321" s="149" t="s">
        <v>248</v>
      </c>
      <c r="BQ321" s="149" t="s">
        <v>2279</v>
      </c>
      <c r="BR321" s="90"/>
      <c r="BS321" s="100"/>
      <c r="BT321" s="100"/>
      <c r="BU321" s="100"/>
      <c r="BV321" s="100"/>
      <c r="BW321" s="100"/>
      <c r="BX321" s="100"/>
      <c r="BY321" s="100"/>
      <c r="BZ321" s="90"/>
      <c r="CA321" s="100"/>
      <c r="CB321" s="100" t="s">
        <v>235</v>
      </c>
    </row>
    <row r="322" s="72" customFormat="1" ht="111" hidden="1" customHeight="1" spans="1:80">
      <c r="A322" s="100">
        <f t="shared" si="68"/>
        <v>290</v>
      </c>
      <c r="B322" s="110" t="s">
        <v>2280</v>
      </c>
      <c r="C322" s="102"/>
      <c r="D322" s="102"/>
      <c r="E322" s="102"/>
      <c r="F322" s="102"/>
      <c r="G322" s="90" t="s">
        <v>1974</v>
      </c>
      <c r="H322" s="90" t="s">
        <v>1974</v>
      </c>
      <c r="I322" s="90" t="s">
        <v>584</v>
      </c>
      <c r="J322" s="220" t="s">
        <v>373</v>
      </c>
      <c r="K322" s="108" t="s">
        <v>2281</v>
      </c>
      <c r="L322" s="125" t="s">
        <v>595</v>
      </c>
      <c r="M322" s="291">
        <v>7000</v>
      </c>
      <c r="N322" s="100"/>
      <c r="O322" s="100"/>
      <c r="P322" s="100"/>
      <c r="Q322" s="100"/>
      <c r="R322" s="100"/>
      <c r="S322" s="100"/>
      <c r="T322" s="100"/>
      <c r="U322" s="135"/>
      <c r="V322" s="135" t="s">
        <v>2282</v>
      </c>
      <c r="W322" s="135" t="s">
        <v>2282</v>
      </c>
      <c r="X322" s="135" t="s">
        <v>2282</v>
      </c>
      <c r="Y322" s="135" t="s">
        <v>2283</v>
      </c>
      <c r="Z322" s="252"/>
      <c r="AA322" s="158"/>
      <c r="AB322" s="158"/>
      <c r="AC322" s="158"/>
      <c r="AD322" s="158"/>
      <c r="AE322" s="158"/>
      <c r="AF322" s="155"/>
      <c r="AG322" s="155"/>
      <c r="AH322" s="155"/>
      <c r="AI322" s="155"/>
      <c r="AJ322" s="155"/>
      <c r="AK322" s="155"/>
      <c r="AL322" s="158"/>
      <c r="AM322" s="158">
        <v>0</v>
      </c>
      <c r="AN322" s="158">
        <v>0</v>
      </c>
      <c r="AO322" s="158"/>
      <c r="AP322" s="158"/>
      <c r="AQ322" s="158"/>
      <c r="AR322" s="158"/>
      <c r="AS322" s="158">
        <v>0</v>
      </c>
      <c r="AT322" s="158">
        <v>0</v>
      </c>
      <c r="AU322" s="158">
        <v>0</v>
      </c>
      <c r="AV322" s="158">
        <v>0</v>
      </c>
      <c r="AW322" s="158">
        <v>0</v>
      </c>
      <c r="AX322" s="158">
        <v>0</v>
      </c>
      <c r="AY322" s="158">
        <v>0</v>
      </c>
      <c r="AZ322" s="158">
        <v>0</v>
      </c>
      <c r="BA322" s="158">
        <v>0</v>
      </c>
      <c r="BB322" s="158">
        <v>0</v>
      </c>
      <c r="BC322" s="158">
        <v>0</v>
      </c>
      <c r="BD322" s="158">
        <v>0</v>
      </c>
      <c r="BE322" s="158">
        <v>0</v>
      </c>
      <c r="BF322" s="158">
        <v>0</v>
      </c>
      <c r="BG322" s="100">
        <v>0</v>
      </c>
      <c r="BH322" s="100">
        <v>0</v>
      </c>
      <c r="BI322" s="100">
        <v>0</v>
      </c>
      <c r="BJ322" s="204">
        <v>0</v>
      </c>
      <c r="BK322" s="91" t="s">
        <v>2284</v>
      </c>
      <c r="BL322" s="111"/>
      <c r="BM322" s="135" t="s">
        <v>2285</v>
      </c>
      <c r="BN322" s="135" t="s">
        <v>2285</v>
      </c>
      <c r="BO322" s="135" t="s">
        <v>1032</v>
      </c>
      <c r="BP322" s="135" t="s">
        <v>2286</v>
      </c>
      <c r="BQ322" s="135" t="s">
        <v>2287</v>
      </c>
      <c r="BR322" s="224" t="s">
        <v>813</v>
      </c>
      <c r="BS322" s="100"/>
      <c r="BT322" s="100"/>
      <c r="BU322" s="100"/>
      <c r="BV322" s="100"/>
      <c r="BW322" s="100"/>
      <c r="BX322" s="100"/>
      <c r="BY322" s="100"/>
      <c r="BZ322" s="135"/>
      <c r="CA322" s="100"/>
      <c r="CB322" s="224" t="s">
        <v>813</v>
      </c>
    </row>
    <row r="323" s="72" customFormat="1" ht="111" hidden="1" customHeight="1" spans="1:80">
      <c r="A323" s="100">
        <f t="shared" si="68"/>
        <v>291</v>
      </c>
      <c r="B323" s="108" t="s">
        <v>2288</v>
      </c>
      <c r="C323" s="102"/>
      <c r="D323" s="102"/>
      <c r="E323" s="102"/>
      <c r="F323" s="102"/>
      <c r="G323" s="90" t="s">
        <v>1974</v>
      </c>
      <c r="H323" s="90" t="s">
        <v>1974</v>
      </c>
      <c r="I323" s="90" t="s">
        <v>584</v>
      </c>
      <c r="J323" s="220" t="s">
        <v>150</v>
      </c>
      <c r="K323" s="238" t="s">
        <v>2289</v>
      </c>
      <c r="L323" s="125" t="s">
        <v>2290</v>
      </c>
      <c r="M323" s="291">
        <v>1200</v>
      </c>
      <c r="N323" s="100"/>
      <c r="O323" s="100"/>
      <c r="P323" s="100"/>
      <c r="Q323" s="100"/>
      <c r="R323" s="100"/>
      <c r="S323" s="100"/>
      <c r="T323" s="100"/>
      <c r="U323" s="135">
        <v>50</v>
      </c>
      <c r="V323" s="91" t="s">
        <v>2291</v>
      </c>
      <c r="W323" s="295" t="s">
        <v>2292</v>
      </c>
      <c r="X323" s="295" t="s">
        <v>2293</v>
      </c>
      <c r="Y323" s="90" t="s">
        <v>932</v>
      </c>
      <c r="Z323" s="252"/>
      <c r="AA323" s="158"/>
      <c r="AB323" s="158"/>
      <c r="AC323" s="158"/>
      <c r="AD323" s="158"/>
      <c r="AE323" s="158"/>
      <c r="AF323" s="155"/>
      <c r="AG323" s="155"/>
      <c r="AH323" s="155"/>
      <c r="AI323" s="155"/>
      <c r="AJ323" s="155"/>
      <c r="AK323" s="155"/>
      <c r="AL323" s="158"/>
      <c r="AM323" s="158"/>
      <c r="AN323" s="158"/>
      <c r="AO323" s="158"/>
      <c r="AP323" s="158"/>
      <c r="AQ323" s="158"/>
      <c r="AR323" s="158"/>
      <c r="AS323" s="158"/>
      <c r="AT323" s="158"/>
      <c r="AU323" s="158"/>
      <c r="AV323" s="158"/>
      <c r="AW323" s="158"/>
      <c r="AX323" s="158"/>
      <c r="AY323" s="158"/>
      <c r="AZ323" s="158"/>
      <c r="BA323" s="158"/>
      <c r="BB323" s="158"/>
      <c r="BC323" s="158">
        <v>0</v>
      </c>
      <c r="BD323" s="158">
        <v>0</v>
      </c>
      <c r="BE323" s="158">
        <v>6.2</v>
      </c>
      <c r="BF323" s="158">
        <v>5.2</v>
      </c>
      <c r="BG323" s="100">
        <v>11.4</v>
      </c>
      <c r="BH323" s="100">
        <v>2.78</v>
      </c>
      <c r="BI323" s="100">
        <v>14.18</v>
      </c>
      <c r="BJ323" s="204">
        <f>BI323/U323</f>
        <v>0.2836</v>
      </c>
      <c r="BK323" s="91" t="s">
        <v>2294</v>
      </c>
      <c r="BL323" s="111"/>
      <c r="BM323" s="220" t="s">
        <v>2295</v>
      </c>
      <c r="BN323" s="220" t="s">
        <v>2296</v>
      </c>
      <c r="BO323" s="224" t="s">
        <v>200</v>
      </c>
      <c r="BP323" s="135" t="s">
        <v>2297</v>
      </c>
      <c r="BQ323" s="100" t="s">
        <v>2298</v>
      </c>
      <c r="BR323" s="224"/>
      <c r="BS323" s="100"/>
      <c r="BT323" s="100"/>
      <c r="BU323" s="100"/>
      <c r="BV323" s="100"/>
      <c r="BW323" s="100"/>
      <c r="BX323" s="100"/>
      <c r="BY323" s="100"/>
      <c r="BZ323" s="135"/>
      <c r="CA323" s="100"/>
      <c r="CB323" s="224"/>
    </row>
    <row r="324" s="68" customFormat="1" ht="36.9" hidden="1" customHeight="1" spans="1:80">
      <c r="A324" s="120" t="s">
        <v>2299</v>
      </c>
      <c r="B324" s="120"/>
      <c r="C324" s="120"/>
      <c r="D324" s="120"/>
      <c r="E324" s="120"/>
      <c r="F324" s="120"/>
      <c r="G324" s="194"/>
      <c r="H324" s="194"/>
      <c r="I324" s="194"/>
      <c r="J324" s="120"/>
      <c r="K324" s="120"/>
      <c r="L324" s="121"/>
      <c r="M324" s="121">
        <f>SUM(M325+M327+M331)</f>
        <v>83995</v>
      </c>
      <c r="N324" s="121">
        <f t="shared" ref="N324:BI324" si="69">SUM(N325+N327+N331)</f>
        <v>0</v>
      </c>
      <c r="O324" s="121">
        <f t="shared" si="69"/>
        <v>0</v>
      </c>
      <c r="P324" s="121">
        <f t="shared" si="69"/>
        <v>1345</v>
      </c>
      <c r="Q324" s="121">
        <f t="shared" si="69"/>
        <v>0</v>
      </c>
      <c r="R324" s="121">
        <f t="shared" si="69"/>
        <v>0</v>
      </c>
      <c r="S324" s="121">
        <f t="shared" si="69"/>
        <v>18180</v>
      </c>
      <c r="T324" s="121">
        <f t="shared" si="69"/>
        <v>0</v>
      </c>
      <c r="U324" s="121">
        <f t="shared" si="69"/>
        <v>26368</v>
      </c>
      <c r="V324" s="121">
        <f t="shared" si="69"/>
        <v>0</v>
      </c>
      <c r="W324" s="121">
        <f t="shared" si="69"/>
        <v>0</v>
      </c>
      <c r="X324" s="121">
        <f t="shared" si="69"/>
        <v>0</v>
      </c>
      <c r="Y324" s="121">
        <f t="shared" si="69"/>
        <v>0</v>
      </c>
      <c r="Z324" s="121">
        <f t="shared" si="69"/>
        <v>8</v>
      </c>
      <c r="AA324" s="121">
        <f t="shared" si="69"/>
        <v>48</v>
      </c>
      <c r="AB324" s="121">
        <f t="shared" si="69"/>
        <v>421.9</v>
      </c>
      <c r="AC324" s="121">
        <f t="shared" si="69"/>
        <v>61.3</v>
      </c>
      <c r="AD324" s="121">
        <f t="shared" si="69"/>
        <v>431.796</v>
      </c>
      <c r="AE324" s="121">
        <f t="shared" si="69"/>
        <v>153.2</v>
      </c>
      <c r="AF324" s="121">
        <f t="shared" si="69"/>
        <v>0</v>
      </c>
      <c r="AG324" s="121">
        <f t="shared" si="69"/>
        <v>0</v>
      </c>
      <c r="AH324" s="121">
        <f t="shared" si="69"/>
        <v>0</v>
      </c>
      <c r="AI324" s="121">
        <f t="shared" si="69"/>
        <v>0</v>
      </c>
      <c r="AJ324" s="121">
        <f t="shared" si="69"/>
        <v>0</v>
      </c>
      <c r="AK324" s="121">
        <f t="shared" si="69"/>
        <v>0</v>
      </c>
      <c r="AL324" s="121">
        <f t="shared" si="69"/>
        <v>0</v>
      </c>
      <c r="AM324" s="121">
        <f t="shared" si="69"/>
        <v>2250</v>
      </c>
      <c r="AN324" s="121">
        <f t="shared" si="69"/>
        <v>1967</v>
      </c>
      <c r="AO324" s="121">
        <f t="shared" si="69"/>
        <v>0</v>
      </c>
      <c r="AP324" s="121">
        <f t="shared" si="69"/>
        <v>0</v>
      </c>
      <c r="AQ324" s="121">
        <f t="shared" si="69"/>
        <v>0</v>
      </c>
      <c r="AR324" s="121">
        <f t="shared" si="69"/>
        <v>0</v>
      </c>
      <c r="AS324" s="121">
        <f t="shared" si="69"/>
        <v>4217</v>
      </c>
      <c r="AT324" s="121">
        <f t="shared" si="69"/>
        <v>2191.6</v>
      </c>
      <c r="AU324" s="121">
        <f t="shared" si="69"/>
        <v>6408.6</v>
      </c>
      <c r="AV324" s="121">
        <f t="shared" si="69"/>
        <v>2071</v>
      </c>
      <c r="AW324" s="121">
        <f t="shared" si="69"/>
        <v>8479.6</v>
      </c>
      <c r="AX324" s="121">
        <f t="shared" si="69"/>
        <v>2651.54</v>
      </c>
      <c r="AY324" s="121">
        <f t="shared" si="69"/>
        <v>11131.14</v>
      </c>
      <c r="AZ324" s="121">
        <f t="shared" si="69"/>
        <v>2781</v>
      </c>
      <c r="BA324" s="121">
        <f t="shared" si="69"/>
        <v>13912.14</v>
      </c>
      <c r="BB324" s="121">
        <f t="shared" si="69"/>
        <v>2690.36</v>
      </c>
      <c r="BC324" s="121">
        <f t="shared" si="69"/>
        <v>16602.5</v>
      </c>
      <c r="BD324" s="121">
        <f t="shared" si="69"/>
        <v>4622.5</v>
      </c>
      <c r="BE324" s="121">
        <f t="shared" si="69"/>
        <v>21225</v>
      </c>
      <c r="BF324" s="121">
        <f t="shared" si="69"/>
        <v>2705.58</v>
      </c>
      <c r="BG324" s="121">
        <f t="shared" si="69"/>
        <v>23930.58</v>
      </c>
      <c r="BH324" s="121">
        <f t="shared" si="69"/>
        <v>1674</v>
      </c>
      <c r="BI324" s="121">
        <f t="shared" si="69"/>
        <v>25604.58</v>
      </c>
      <c r="BJ324" s="200">
        <f>BI324/U324</f>
        <v>0.971047481796117</v>
      </c>
      <c r="BK324" s="120"/>
      <c r="BL324" s="120"/>
      <c r="BM324" s="121"/>
      <c r="BN324" s="121"/>
      <c r="BO324" s="121"/>
      <c r="BP324" s="121"/>
      <c r="BQ324" s="121"/>
      <c r="BR324" s="121"/>
      <c r="BS324" s="121"/>
      <c r="BT324" s="121"/>
      <c r="BU324" s="121"/>
      <c r="BV324" s="121"/>
      <c r="BW324" s="121"/>
      <c r="BX324" s="121"/>
      <c r="BY324" s="121"/>
      <c r="BZ324" s="121"/>
      <c r="CA324" s="121"/>
      <c r="CB324" s="121"/>
    </row>
    <row r="325" s="68" customFormat="1" ht="36.9" hidden="1" customHeight="1" spans="1:80">
      <c r="A325" s="97" t="s">
        <v>2300</v>
      </c>
      <c r="B325" s="98"/>
      <c r="C325" s="98"/>
      <c r="D325" s="98"/>
      <c r="E325" s="98"/>
      <c r="F325" s="98"/>
      <c r="G325" s="98"/>
      <c r="H325" s="98"/>
      <c r="I325" s="98"/>
      <c r="J325" s="119"/>
      <c r="K325" s="120"/>
      <c r="L325" s="121"/>
      <c r="M325" s="121">
        <f>SUM(M326)</f>
        <v>41303</v>
      </c>
      <c r="N325" s="121">
        <f t="shared" ref="N325:BI325" si="70">SUM(N326)</f>
        <v>0</v>
      </c>
      <c r="O325" s="121">
        <f t="shared" si="70"/>
        <v>0</v>
      </c>
      <c r="P325" s="121">
        <f t="shared" si="70"/>
        <v>0</v>
      </c>
      <c r="Q325" s="121">
        <f t="shared" si="70"/>
        <v>0</v>
      </c>
      <c r="R325" s="121">
        <f t="shared" si="70"/>
        <v>0</v>
      </c>
      <c r="S325" s="121">
        <f t="shared" si="70"/>
        <v>18000</v>
      </c>
      <c r="T325" s="121">
        <f t="shared" si="70"/>
        <v>0</v>
      </c>
      <c r="U325" s="121">
        <f t="shared" si="70"/>
        <v>23303</v>
      </c>
      <c r="V325" s="121">
        <f t="shared" si="70"/>
        <v>0</v>
      </c>
      <c r="W325" s="121">
        <f t="shared" si="70"/>
        <v>0</v>
      </c>
      <c r="X325" s="121">
        <f t="shared" si="70"/>
        <v>0</v>
      </c>
      <c r="Y325" s="121">
        <f t="shared" si="70"/>
        <v>0</v>
      </c>
      <c r="Z325" s="121">
        <f t="shared" si="70"/>
        <v>0</v>
      </c>
      <c r="AA325" s="121">
        <f t="shared" si="70"/>
        <v>12</v>
      </c>
      <c r="AB325" s="121">
        <f t="shared" si="70"/>
        <v>406.9</v>
      </c>
      <c r="AC325" s="121">
        <f t="shared" si="70"/>
        <v>61.3</v>
      </c>
      <c r="AD325" s="121">
        <f t="shared" si="70"/>
        <v>431.796</v>
      </c>
      <c r="AE325" s="121">
        <f t="shared" si="70"/>
        <v>153.2</v>
      </c>
      <c r="AF325" s="121">
        <f t="shared" si="70"/>
        <v>0</v>
      </c>
      <c r="AG325" s="121">
        <f t="shared" si="70"/>
        <v>0</v>
      </c>
      <c r="AH325" s="121">
        <f t="shared" si="70"/>
        <v>0</v>
      </c>
      <c r="AI325" s="121">
        <f t="shared" si="70"/>
        <v>0</v>
      </c>
      <c r="AJ325" s="121">
        <f t="shared" si="70"/>
        <v>0</v>
      </c>
      <c r="AK325" s="121">
        <f t="shared" si="70"/>
        <v>0</v>
      </c>
      <c r="AL325" s="121">
        <f t="shared" si="70"/>
        <v>0</v>
      </c>
      <c r="AM325" s="121">
        <f t="shared" si="70"/>
        <v>2030</v>
      </c>
      <c r="AN325" s="121">
        <f t="shared" si="70"/>
        <v>1857</v>
      </c>
      <c r="AO325" s="121">
        <f t="shared" si="70"/>
        <v>0</v>
      </c>
      <c r="AP325" s="121">
        <f t="shared" si="70"/>
        <v>0</v>
      </c>
      <c r="AQ325" s="121">
        <f t="shared" si="70"/>
        <v>0</v>
      </c>
      <c r="AR325" s="121">
        <f t="shared" si="70"/>
        <v>0</v>
      </c>
      <c r="AS325" s="121">
        <f t="shared" si="70"/>
        <v>3887</v>
      </c>
      <c r="AT325" s="121">
        <f t="shared" si="70"/>
        <v>2016</v>
      </c>
      <c r="AU325" s="121">
        <f t="shared" si="70"/>
        <v>5903</v>
      </c>
      <c r="AV325" s="121">
        <f t="shared" si="70"/>
        <v>1915</v>
      </c>
      <c r="AW325" s="121">
        <f t="shared" si="70"/>
        <v>7818</v>
      </c>
      <c r="AX325" s="121">
        <f t="shared" si="70"/>
        <v>1905.64</v>
      </c>
      <c r="AY325" s="121">
        <f t="shared" si="70"/>
        <v>9723.64</v>
      </c>
      <c r="AZ325" s="121">
        <f t="shared" si="70"/>
        <v>2050</v>
      </c>
      <c r="BA325" s="121">
        <f t="shared" si="70"/>
        <v>11773.64</v>
      </c>
      <c r="BB325" s="121">
        <f t="shared" si="70"/>
        <v>1980.36</v>
      </c>
      <c r="BC325" s="121">
        <f t="shared" si="70"/>
        <v>13754</v>
      </c>
      <c r="BD325" s="121">
        <f t="shared" si="70"/>
        <v>4327</v>
      </c>
      <c r="BE325" s="121">
        <f t="shared" si="70"/>
        <v>18081</v>
      </c>
      <c r="BF325" s="121">
        <f t="shared" si="70"/>
        <v>2660</v>
      </c>
      <c r="BG325" s="121">
        <f t="shared" si="70"/>
        <v>20741</v>
      </c>
      <c r="BH325" s="121">
        <f t="shared" si="70"/>
        <v>1674</v>
      </c>
      <c r="BI325" s="121">
        <f t="shared" si="70"/>
        <v>22415</v>
      </c>
      <c r="BJ325" s="200">
        <f>BI325/U325</f>
        <v>0.961893318456851</v>
      </c>
      <c r="BK325" s="120"/>
      <c r="BL325" s="120"/>
      <c r="BM325" s="121"/>
      <c r="BN325" s="121"/>
      <c r="BO325" s="121"/>
      <c r="BP325" s="121"/>
      <c r="BQ325" s="121"/>
      <c r="BR325" s="121"/>
      <c r="BS325" s="121"/>
      <c r="BT325" s="121"/>
      <c r="BU325" s="121"/>
      <c r="BV325" s="121"/>
      <c r="BW325" s="121"/>
      <c r="BX325" s="121"/>
      <c r="BY325" s="121"/>
      <c r="BZ325" s="121"/>
      <c r="CA325" s="121"/>
      <c r="CB325" s="121"/>
    </row>
    <row r="326" ht="168" hidden="1" customHeight="1" spans="1:80">
      <c r="A326" s="100">
        <f>ROW()-34</f>
        <v>292</v>
      </c>
      <c r="B326" s="111" t="s">
        <v>2301</v>
      </c>
      <c r="C326" s="102"/>
      <c r="D326" s="102"/>
      <c r="E326" s="102"/>
      <c r="F326" s="102"/>
      <c r="G326" s="90" t="s">
        <v>2302</v>
      </c>
      <c r="H326" s="90" t="s">
        <v>2302</v>
      </c>
      <c r="I326" s="90" t="s">
        <v>85</v>
      </c>
      <c r="J326" s="100" t="s">
        <v>839</v>
      </c>
      <c r="K326" s="91" t="s">
        <v>2303</v>
      </c>
      <c r="L326" s="90" t="s">
        <v>2304</v>
      </c>
      <c r="M326" s="100">
        <v>41303</v>
      </c>
      <c r="N326" s="100"/>
      <c r="O326" s="100"/>
      <c r="P326" s="100"/>
      <c r="Q326" s="100"/>
      <c r="R326" s="100"/>
      <c r="S326" s="100">
        <v>18000</v>
      </c>
      <c r="T326" s="100"/>
      <c r="U326" s="100">
        <v>23303</v>
      </c>
      <c r="V326" s="90" t="s">
        <v>2305</v>
      </c>
      <c r="W326" s="90" t="s">
        <v>2306</v>
      </c>
      <c r="X326" s="90" t="s">
        <v>2307</v>
      </c>
      <c r="Y326" s="90" t="s">
        <v>2308</v>
      </c>
      <c r="Z326" s="153"/>
      <c r="AA326" s="153">
        <v>12</v>
      </c>
      <c r="AB326" s="154">
        <v>406.9</v>
      </c>
      <c r="AC326" s="154">
        <v>61.3</v>
      </c>
      <c r="AD326" s="154">
        <v>431.796</v>
      </c>
      <c r="AE326" s="154">
        <v>153.2</v>
      </c>
      <c r="AF326" s="155"/>
      <c r="AG326" s="155"/>
      <c r="AH326" s="158" t="s">
        <v>92</v>
      </c>
      <c r="AI326" s="158" t="s">
        <v>92</v>
      </c>
      <c r="AJ326" s="158" t="s">
        <v>92</v>
      </c>
      <c r="AK326" s="158" t="s">
        <v>92</v>
      </c>
      <c r="AL326" s="154" t="s">
        <v>2309</v>
      </c>
      <c r="AM326" s="158">
        <v>2030</v>
      </c>
      <c r="AN326" s="158">
        <v>1857</v>
      </c>
      <c r="AO326" s="158"/>
      <c r="AP326" s="158"/>
      <c r="AQ326" s="158" t="s">
        <v>122</v>
      </c>
      <c r="AR326" s="158"/>
      <c r="AS326" s="158">
        <v>3887</v>
      </c>
      <c r="AT326" s="158">
        <v>2016</v>
      </c>
      <c r="AU326" s="158">
        <v>5903</v>
      </c>
      <c r="AV326" s="158">
        <v>1915</v>
      </c>
      <c r="AW326" s="158">
        <v>7818</v>
      </c>
      <c r="AX326" s="158">
        <v>1905.64</v>
      </c>
      <c r="AY326" s="158">
        <v>9723.64</v>
      </c>
      <c r="AZ326" s="158">
        <v>2050</v>
      </c>
      <c r="BA326" s="313">
        <v>11773.64</v>
      </c>
      <c r="BB326" s="313">
        <f>BC326-BA326</f>
        <v>1980.36</v>
      </c>
      <c r="BC326" s="366">
        <v>13754</v>
      </c>
      <c r="BD326" s="366">
        <v>4327</v>
      </c>
      <c r="BE326" s="366">
        <v>18081</v>
      </c>
      <c r="BF326" s="366">
        <v>2660</v>
      </c>
      <c r="BG326" s="366">
        <v>20741</v>
      </c>
      <c r="BH326" s="366">
        <v>1674</v>
      </c>
      <c r="BI326" s="366">
        <v>22415</v>
      </c>
      <c r="BJ326" s="204">
        <f>BI326/U326</f>
        <v>0.961893318456851</v>
      </c>
      <c r="BK326" s="205" t="s">
        <v>2310</v>
      </c>
      <c r="BL326" s="111" t="s">
        <v>2311</v>
      </c>
      <c r="BM326" s="90" t="s">
        <v>1137</v>
      </c>
      <c r="BN326" s="100" t="s">
        <v>839</v>
      </c>
      <c r="BO326" s="90" t="s">
        <v>2312</v>
      </c>
      <c r="BP326" s="100" t="s">
        <v>847</v>
      </c>
      <c r="BQ326" s="90" t="s">
        <v>1138</v>
      </c>
      <c r="BR326" s="220" t="s">
        <v>2313</v>
      </c>
      <c r="BS326" s="100"/>
      <c r="BT326" s="100"/>
      <c r="BU326" s="100"/>
      <c r="BV326" s="100"/>
      <c r="BW326" s="100"/>
      <c r="BX326" s="100"/>
      <c r="BY326" s="100"/>
      <c r="BZ326" s="100"/>
      <c r="CA326" s="100"/>
      <c r="CB326" s="90" t="s">
        <v>2314</v>
      </c>
    </row>
    <row r="327" ht="41.1" hidden="1" customHeight="1" spans="1:80">
      <c r="A327" s="120" t="s">
        <v>2315</v>
      </c>
      <c r="B327" s="120"/>
      <c r="C327" s="120"/>
      <c r="D327" s="120"/>
      <c r="E327" s="120"/>
      <c r="F327" s="120"/>
      <c r="G327" s="194"/>
      <c r="H327" s="194"/>
      <c r="I327" s="194"/>
      <c r="J327" s="120"/>
      <c r="K327" s="111"/>
      <c r="L327" s="100"/>
      <c r="M327" s="121">
        <f>SUM(M328:M330)</f>
        <v>3145</v>
      </c>
      <c r="N327" s="121">
        <f t="shared" ref="N327:BI327" si="71">SUM(N328:N330)</f>
        <v>0</v>
      </c>
      <c r="O327" s="121">
        <f t="shared" si="71"/>
        <v>0</v>
      </c>
      <c r="P327" s="121">
        <f t="shared" si="71"/>
        <v>1345</v>
      </c>
      <c r="Q327" s="121">
        <f t="shared" si="71"/>
        <v>0</v>
      </c>
      <c r="R327" s="121">
        <f t="shared" si="71"/>
        <v>0</v>
      </c>
      <c r="S327" s="121">
        <f t="shared" si="71"/>
        <v>180</v>
      </c>
      <c r="T327" s="121">
        <f t="shared" si="71"/>
        <v>0</v>
      </c>
      <c r="U327" s="121">
        <f t="shared" si="71"/>
        <v>2965</v>
      </c>
      <c r="V327" s="121">
        <f t="shared" si="71"/>
        <v>0</v>
      </c>
      <c r="W327" s="121">
        <f t="shared" si="71"/>
        <v>0</v>
      </c>
      <c r="X327" s="121">
        <f t="shared" si="71"/>
        <v>0</v>
      </c>
      <c r="Y327" s="121">
        <f t="shared" si="71"/>
        <v>0</v>
      </c>
      <c r="Z327" s="121">
        <f t="shared" si="71"/>
        <v>8</v>
      </c>
      <c r="AA327" s="121">
        <f t="shared" si="71"/>
        <v>36</v>
      </c>
      <c r="AB327" s="121">
        <f t="shared" si="71"/>
        <v>0</v>
      </c>
      <c r="AC327" s="121">
        <f t="shared" si="71"/>
        <v>0</v>
      </c>
      <c r="AD327" s="121">
        <f t="shared" si="71"/>
        <v>0</v>
      </c>
      <c r="AE327" s="121">
        <f t="shared" si="71"/>
        <v>0</v>
      </c>
      <c r="AF327" s="121">
        <f t="shared" si="71"/>
        <v>0</v>
      </c>
      <c r="AG327" s="121">
        <f t="shared" si="71"/>
        <v>0</v>
      </c>
      <c r="AH327" s="121">
        <f t="shared" si="71"/>
        <v>0</v>
      </c>
      <c r="AI327" s="121">
        <f t="shared" si="71"/>
        <v>0</v>
      </c>
      <c r="AJ327" s="121">
        <f t="shared" si="71"/>
        <v>0</v>
      </c>
      <c r="AK327" s="121">
        <f t="shared" si="71"/>
        <v>0</v>
      </c>
      <c r="AL327" s="121">
        <f t="shared" si="71"/>
        <v>0</v>
      </c>
      <c r="AM327" s="121">
        <f t="shared" si="71"/>
        <v>220</v>
      </c>
      <c r="AN327" s="121">
        <f t="shared" si="71"/>
        <v>110</v>
      </c>
      <c r="AO327" s="121">
        <f t="shared" si="71"/>
        <v>0</v>
      </c>
      <c r="AP327" s="121">
        <f t="shared" si="71"/>
        <v>0</v>
      </c>
      <c r="AQ327" s="121">
        <f t="shared" si="71"/>
        <v>0</v>
      </c>
      <c r="AR327" s="121">
        <f t="shared" si="71"/>
        <v>0</v>
      </c>
      <c r="AS327" s="121">
        <f t="shared" si="71"/>
        <v>330</v>
      </c>
      <c r="AT327" s="121">
        <f t="shared" si="71"/>
        <v>175.6</v>
      </c>
      <c r="AU327" s="121">
        <f t="shared" si="71"/>
        <v>505.6</v>
      </c>
      <c r="AV327" s="121">
        <f t="shared" si="71"/>
        <v>156</v>
      </c>
      <c r="AW327" s="121">
        <f t="shared" si="71"/>
        <v>661.6</v>
      </c>
      <c r="AX327" s="121">
        <f t="shared" si="71"/>
        <v>745.9</v>
      </c>
      <c r="AY327" s="121">
        <f t="shared" si="71"/>
        <v>1407.5</v>
      </c>
      <c r="AZ327" s="121">
        <f t="shared" si="71"/>
        <v>731</v>
      </c>
      <c r="BA327" s="121">
        <f t="shared" si="71"/>
        <v>2138.5</v>
      </c>
      <c r="BB327" s="121">
        <f t="shared" si="71"/>
        <v>710</v>
      </c>
      <c r="BC327" s="121">
        <f t="shared" si="71"/>
        <v>2848.5</v>
      </c>
      <c r="BD327" s="121">
        <f t="shared" si="71"/>
        <v>295.5</v>
      </c>
      <c r="BE327" s="121">
        <f t="shared" si="71"/>
        <v>3144</v>
      </c>
      <c r="BF327" s="121">
        <f t="shared" si="71"/>
        <v>45.58</v>
      </c>
      <c r="BG327" s="121">
        <f t="shared" si="71"/>
        <v>3189.58</v>
      </c>
      <c r="BH327" s="121">
        <f t="shared" si="71"/>
        <v>0</v>
      </c>
      <c r="BI327" s="121">
        <f t="shared" si="71"/>
        <v>3189.58</v>
      </c>
      <c r="BJ327" s="200">
        <f>BI327/U327</f>
        <v>1.0757436762226</v>
      </c>
      <c r="BK327" s="111"/>
      <c r="BL327" s="111"/>
      <c r="BM327" s="100"/>
      <c r="BN327" s="100"/>
      <c r="BO327" s="100"/>
      <c r="BP327" s="100"/>
      <c r="BQ327" s="100"/>
      <c r="BR327" s="100"/>
      <c r="BS327" s="100"/>
      <c r="BT327" s="100"/>
      <c r="BU327" s="100"/>
      <c r="BV327" s="100"/>
      <c r="BW327" s="100"/>
      <c r="BX327" s="100"/>
      <c r="BY327" s="100"/>
      <c r="BZ327" s="100"/>
      <c r="CA327" s="100"/>
      <c r="CB327" s="100"/>
    </row>
    <row r="328" ht="79" hidden="1" customHeight="1" spans="1:80">
      <c r="A328" s="100">
        <f>ROW()-35</f>
        <v>293</v>
      </c>
      <c r="B328" s="91" t="s">
        <v>2316</v>
      </c>
      <c r="C328" s="102"/>
      <c r="D328" s="102"/>
      <c r="E328" s="102"/>
      <c r="F328" s="102"/>
      <c r="G328" s="90" t="s">
        <v>2302</v>
      </c>
      <c r="H328" s="90" t="s">
        <v>2302</v>
      </c>
      <c r="I328" s="90" t="s">
        <v>372</v>
      </c>
      <c r="J328" s="90" t="s">
        <v>2317</v>
      </c>
      <c r="K328" s="111" t="s">
        <v>2318</v>
      </c>
      <c r="L328" s="90" t="s">
        <v>508</v>
      </c>
      <c r="M328" s="100">
        <v>500</v>
      </c>
      <c r="N328" s="100"/>
      <c r="O328" s="100"/>
      <c r="P328" s="90"/>
      <c r="Q328" s="100"/>
      <c r="R328" s="100"/>
      <c r="S328" s="100">
        <v>180</v>
      </c>
      <c r="T328" s="100"/>
      <c r="U328" s="100">
        <v>320</v>
      </c>
      <c r="V328" s="90" t="s">
        <v>2319</v>
      </c>
      <c r="W328" s="90" t="s">
        <v>2320</v>
      </c>
      <c r="X328" s="90" t="s">
        <v>2321</v>
      </c>
      <c r="Y328" s="90" t="s">
        <v>2322</v>
      </c>
      <c r="Z328" s="153">
        <v>3</v>
      </c>
      <c r="AA328" s="153">
        <v>12</v>
      </c>
      <c r="AB328" s="158"/>
      <c r="AC328" s="158"/>
      <c r="AD328" s="158"/>
      <c r="AE328" s="158"/>
      <c r="AF328" s="155"/>
      <c r="AG328" s="155"/>
      <c r="AH328" s="158" t="s">
        <v>756</v>
      </c>
      <c r="AI328" s="158" t="s">
        <v>756</v>
      </c>
      <c r="AJ328" s="158" t="s">
        <v>756</v>
      </c>
      <c r="AK328" s="158" t="s">
        <v>756</v>
      </c>
      <c r="AL328" s="158" t="s">
        <v>182</v>
      </c>
      <c r="AM328" s="158">
        <v>100</v>
      </c>
      <c r="AN328" s="158">
        <v>0</v>
      </c>
      <c r="AO328" s="158" t="s">
        <v>510</v>
      </c>
      <c r="AP328" s="158" t="s">
        <v>396</v>
      </c>
      <c r="AQ328" s="158" t="s">
        <v>122</v>
      </c>
      <c r="AR328" s="158" t="s">
        <v>1343</v>
      </c>
      <c r="AS328" s="158">
        <v>100</v>
      </c>
      <c r="AT328" s="158">
        <v>85.6</v>
      </c>
      <c r="AU328" s="158">
        <v>185.6</v>
      </c>
      <c r="AV328" s="158">
        <v>16</v>
      </c>
      <c r="AW328" s="158">
        <v>201.6</v>
      </c>
      <c r="AX328" s="158">
        <v>57.9</v>
      </c>
      <c r="AY328" s="158">
        <v>259.5</v>
      </c>
      <c r="AZ328" s="158">
        <v>168</v>
      </c>
      <c r="BA328" s="100">
        <v>427.5</v>
      </c>
      <c r="BB328" s="100">
        <v>38</v>
      </c>
      <c r="BC328" s="100">
        <v>465.5</v>
      </c>
      <c r="BD328" s="100">
        <v>33.5</v>
      </c>
      <c r="BE328" s="100">
        <v>499</v>
      </c>
      <c r="BF328" s="100">
        <v>45.58</v>
      </c>
      <c r="BG328" s="100">
        <v>544.58</v>
      </c>
      <c r="BH328" s="100">
        <v>0</v>
      </c>
      <c r="BI328" s="100">
        <v>544.58</v>
      </c>
      <c r="BJ328" s="204">
        <f>BG328/U328</f>
        <v>1.7018125</v>
      </c>
      <c r="BK328" s="111" t="s">
        <v>2323</v>
      </c>
      <c r="BL328" s="91"/>
      <c r="BM328" s="90" t="s">
        <v>2324</v>
      </c>
      <c r="BN328" s="90" t="s">
        <v>987</v>
      </c>
      <c r="BO328" s="125" t="s">
        <v>788</v>
      </c>
      <c r="BP328" s="224" t="s">
        <v>988</v>
      </c>
      <c r="BQ328" s="121" t="s">
        <v>2325</v>
      </c>
      <c r="BR328" s="90" t="s">
        <v>800</v>
      </c>
      <c r="BS328" s="100"/>
      <c r="BT328" s="100"/>
      <c r="BU328" s="100"/>
      <c r="BV328" s="100"/>
      <c r="BW328" s="100"/>
      <c r="BX328" s="100"/>
      <c r="BY328" s="100"/>
      <c r="BZ328" s="100"/>
      <c r="CA328" s="100"/>
      <c r="CB328" s="224"/>
    </row>
    <row r="329" ht="104" hidden="1" customHeight="1" spans="1:80">
      <c r="A329" s="100">
        <f>ROW()-35</f>
        <v>294</v>
      </c>
      <c r="B329" s="91" t="s">
        <v>2326</v>
      </c>
      <c r="C329" s="102"/>
      <c r="D329" s="102"/>
      <c r="E329" s="102"/>
      <c r="F329" s="102"/>
      <c r="G329" s="90" t="s">
        <v>2302</v>
      </c>
      <c r="H329" s="90" t="s">
        <v>2302</v>
      </c>
      <c r="I329" s="90" t="s">
        <v>372</v>
      </c>
      <c r="J329" s="100" t="s">
        <v>1288</v>
      </c>
      <c r="K329" s="91" t="s">
        <v>2327</v>
      </c>
      <c r="L329" s="90" t="s">
        <v>834</v>
      </c>
      <c r="M329" s="90">
        <v>1345</v>
      </c>
      <c r="N329" s="100"/>
      <c r="O329" s="100"/>
      <c r="P329" s="100">
        <v>1345</v>
      </c>
      <c r="Q329" s="100"/>
      <c r="R329" s="100"/>
      <c r="S329" s="100"/>
      <c r="T329" s="100"/>
      <c r="U329" s="100">
        <v>1345</v>
      </c>
      <c r="V329" s="90" t="s">
        <v>2328</v>
      </c>
      <c r="W329" s="90" t="s">
        <v>2329</v>
      </c>
      <c r="X329" s="90" t="s">
        <v>2330</v>
      </c>
      <c r="Y329" s="90" t="s">
        <v>2331</v>
      </c>
      <c r="Z329" s="153">
        <v>4</v>
      </c>
      <c r="AA329" s="153">
        <v>12</v>
      </c>
      <c r="AB329" s="154"/>
      <c r="AC329" s="154"/>
      <c r="AD329" s="154"/>
      <c r="AE329" s="154"/>
      <c r="AF329" s="155"/>
      <c r="AG329" s="155"/>
      <c r="AH329" s="154" t="s">
        <v>52</v>
      </c>
      <c r="AI329" s="154" t="s">
        <v>2332</v>
      </c>
      <c r="AJ329" s="154" t="s">
        <v>2333</v>
      </c>
      <c r="AK329" s="154" t="s">
        <v>2334</v>
      </c>
      <c r="AL329" s="154" t="s">
        <v>2335</v>
      </c>
      <c r="AM329" s="158">
        <v>0</v>
      </c>
      <c r="AN329" s="158">
        <v>0</v>
      </c>
      <c r="AO329" s="158" t="s">
        <v>1135</v>
      </c>
      <c r="AP329" s="158" t="s">
        <v>396</v>
      </c>
      <c r="AQ329" s="158" t="s">
        <v>122</v>
      </c>
      <c r="AR329" s="158" t="s">
        <v>1090</v>
      </c>
      <c r="AS329" s="158">
        <v>0</v>
      </c>
      <c r="AT329" s="158">
        <v>0</v>
      </c>
      <c r="AU329" s="158">
        <v>0</v>
      </c>
      <c r="AV329" s="158">
        <v>100</v>
      </c>
      <c r="AW329" s="158">
        <v>100</v>
      </c>
      <c r="AX329" s="158">
        <v>238</v>
      </c>
      <c r="AY329" s="158">
        <v>338</v>
      </c>
      <c r="AZ329" s="158">
        <v>193</v>
      </c>
      <c r="BA329" s="158">
        <v>531</v>
      </c>
      <c r="BB329" s="158">
        <v>552</v>
      </c>
      <c r="BC329" s="158">
        <v>1083</v>
      </c>
      <c r="BD329" s="158">
        <v>262</v>
      </c>
      <c r="BE329" s="158">
        <v>1345</v>
      </c>
      <c r="BF329" s="158">
        <v>0</v>
      </c>
      <c r="BG329" s="100">
        <v>1345</v>
      </c>
      <c r="BH329" s="100">
        <v>0</v>
      </c>
      <c r="BI329" s="100">
        <v>1345</v>
      </c>
      <c r="BJ329" s="204">
        <f>BE329/U329</f>
        <v>1</v>
      </c>
      <c r="BK329" s="205" t="s">
        <v>1099</v>
      </c>
      <c r="BL329" s="111"/>
      <c r="BM329" s="90" t="s">
        <v>2336</v>
      </c>
      <c r="BN329" s="90" t="s">
        <v>2336</v>
      </c>
      <c r="BO329" s="100" t="s">
        <v>200</v>
      </c>
      <c r="BP329" s="100" t="s">
        <v>2337</v>
      </c>
      <c r="BQ329" s="100" t="s">
        <v>400</v>
      </c>
      <c r="BR329" s="90"/>
      <c r="BS329" s="100"/>
      <c r="BT329" s="100"/>
      <c r="BU329" s="100"/>
      <c r="BV329" s="100"/>
      <c r="BW329" s="100"/>
      <c r="BX329" s="100"/>
      <c r="BY329" s="100"/>
      <c r="BZ329" s="90"/>
      <c r="CA329" s="100"/>
      <c r="CB329" s="90" t="s">
        <v>2336</v>
      </c>
    </row>
    <row r="330" ht="79" hidden="1" customHeight="1" spans="1:80">
      <c r="A330" s="100">
        <f>ROW()-35</f>
        <v>295</v>
      </c>
      <c r="B330" s="91" t="s">
        <v>2338</v>
      </c>
      <c r="C330" s="102"/>
      <c r="D330" s="102"/>
      <c r="E330" s="102"/>
      <c r="F330" s="102"/>
      <c r="G330" s="90" t="s">
        <v>2302</v>
      </c>
      <c r="H330" s="90" t="s">
        <v>2302</v>
      </c>
      <c r="I330" s="90" t="s">
        <v>372</v>
      </c>
      <c r="J330" s="220" t="s">
        <v>2339</v>
      </c>
      <c r="K330" s="91" t="s">
        <v>2340</v>
      </c>
      <c r="L330" s="90" t="s">
        <v>388</v>
      </c>
      <c r="M330" s="90">
        <v>1300</v>
      </c>
      <c r="N330" s="100"/>
      <c r="O330" s="100"/>
      <c r="P330" s="90"/>
      <c r="Q330" s="100"/>
      <c r="R330" s="100"/>
      <c r="S330" s="100"/>
      <c r="T330" s="100"/>
      <c r="U330" s="90">
        <v>1300</v>
      </c>
      <c r="V330" s="90" t="s">
        <v>396</v>
      </c>
      <c r="W330" s="242" t="s">
        <v>2132</v>
      </c>
      <c r="X330" s="90" t="s">
        <v>2341</v>
      </c>
      <c r="Y330" s="242" t="s">
        <v>843</v>
      </c>
      <c r="Z330" s="153">
        <v>1</v>
      </c>
      <c r="AA330" s="158">
        <v>12</v>
      </c>
      <c r="AB330" s="158"/>
      <c r="AC330" s="158"/>
      <c r="AD330" s="158"/>
      <c r="AE330" s="158"/>
      <c r="AF330" s="155"/>
      <c r="AG330" s="155"/>
      <c r="AH330" s="162" t="s">
        <v>2342</v>
      </c>
      <c r="AI330" s="162" t="s">
        <v>2343</v>
      </c>
      <c r="AJ330" s="162" t="s">
        <v>2333</v>
      </c>
      <c r="AK330" s="162" t="s">
        <v>2334</v>
      </c>
      <c r="AL330" s="154" t="s">
        <v>2335</v>
      </c>
      <c r="AM330" s="158">
        <v>120</v>
      </c>
      <c r="AN330" s="158">
        <v>110</v>
      </c>
      <c r="AO330" s="158" t="s">
        <v>395</v>
      </c>
      <c r="AP330" s="158" t="s">
        <v>396</v>
      </c>
      <c r="AQ330" s="158" t="s">
        <v>122</v>
      </c>
      <c r="AR330" s="158" t="s">
        <v>108</v>
      </c>
      <c r="AS330" s="158">
        <v>230</v>
      </c>
      <c r="AT330" s="158">
        <v>90</v>
      </c>
      <c r="AU330" s="158">
        <v>320</v>
      </c>
      <c r="AV330" s="158">
        <v>40</v>
      </c>
      <c r="AW330" s="158">
        <v>360</v>
      </c>
      <c r="AX330" s="158">
        <v>450</v>
      </c>
      <c r="AY330" s="158">
        <v>810</v>
      </c>
      <c r="AZ330" s="158">
        <v>370</v>
      </c>
      <c r="BA330" s="158">
        <v>1180</v>
      </c>
      <c r="BB330" s="158">
        <v>120</v>
      </c>
      <c r="BC330" s="158">
        <v>1300</v>
      </c>
      <c r="BD330" s="158">
        <v>0</v>
      </c>
      <c r="BE330" s="158">
        <v>1300</v>
      </c>
      <c r="BF330" s="158">
        <v>0</v>
      </c>
      <c r="BG330" s="100">
        <v>1300</v>
      </c>
      <c r="BH330" s="100">
        <v>0</v>
      </c>
      <c r="BI330" s="100">
        <v>1300</v>
      </c>
      <c r="BJ330" s="204">
        <f>BC330/U330</f>
        <v>1</v>
      </c>
      <c r="BK330" s="205" t="s">
        <v>2344</v>
      </c>
      <c r="BL330" s="111"/>
      <c r="BM330" s="133" t="s">
        <v>2345</v>
      </c>
      <c r="BN330" s="90" t="s">
        <v>2336</v>
      </c>
      <c r="BO330" s="100" t="s">
        <v>200</v>
      </c>
      <c r="BP330" s="369" t="s">
        <v>2337</v>
      </c>
      <c r="BQ330" s="369" t="s">
        <v>400</v>
      </c>
      <c r="BR330" s="100"/>
      <c r="BS330" s="100"/>
      <c r="BT330" s="100"/>
      <c r="BU330" s="100"/>
      <c r="BV330" s="100"/>
      <c r="BW330" s="100"/>
      <c r="BX330" s="100"/>
      <c r="BY330" s="100"/>
      <c r="BZ330" s="100"/>
      <c r="CA330" s="100"/>
      <c r="CB330" s="90" t="s">
        <v>839</v>
      </c>
    </row>
    <row r="331" s="68" customFormat="1" ht="36.95" hidden="1" customHeight="1" spans="1:80">
      <c r="A331" s="120" t="s">
        <v>2346</v>
      </c>
      <c r="B331" s="120"/>
      <c r="C331" s="120"/>
      <c r="D331" s="120"/>
      <c r="E331" s="120"/>
      <c r="F331" s="120"/>
      <c r="G331" s="194"/>
      <c r="H331" s="194"/>
      <c r="I331" s="194"/>
      <c r="J331" s="120"/>
      <c r="K331" s="120"/>
      <c r="L331" s="121"/>
      <c r="M331" s="121">
        <f>SUM(M332:M334)</f>
        <v>39547</v>
      </c>
      <c r="N331" s="121">
        <f t="shared" ref="N331:BI331" si="72">SUM(N332:N334)</f>
        <v>0</v>
      </c>
      <c r="O331" s="121">
        <f t="shared" si="72"/>
        <v>0</v>
      </c>
      <c r="P331" s="121">
        <f t="shared" si="72"/>
        <v>0</v>
      </c>
      <c r="Q331" s="121">
        <f t="shared" si="72"/>
        <v>0</v>
      </c>
      <c r="R331" s="121">
        <f t="shared" si="72"/>
        <v>0</v>
      </c>
      <c r="S331" s="121">
        <f t="shared" si="72"/>
        <v>0</v>
      </c>
      <c r="T331" s="121">
        <f t="shared" si="72"/>
        <v>0</v>
      </c>
      <c r="U331" s="121">
        <f t="shared" si="72"/>
        <v>100</v>
      </c>
      <c r="V331" s="121">
        <f t="shared" si="72"/>
        <v>0</v>
      </c>
      <c r="W331" s="121">
        <f t="shared" si="72"/>
        <v>0</v>
      </c>
      <c r="X331" s="121">
        <f t="shared" si="72"/>
        <v>0</v>
      </c>
      <c r="Y331" s="121">
        <f t="shared" si="72"/>
        <v>0</v>
      </c>
      <c r="Z331" s="121">
        <f t="shared" si="72"/>
        <v>0</v>
      </c>
      <c r="AA331" s="121">
        <f t="shared" si="72"/>
        <v>0</v>
      </c>
      <c r="AB331" s="121">
        <f t="shared" si="72"/>
        <v>15</v>
      </c>
      <c r="AC331" s="121">
        <f t="shared" si="72"/>
        <v>0</v>
      </c>
      <c r="AD331" s="121">
        <f t="shared" si="72"/>
        <v>0</v>
      </c>
      <c r="AE331" s="121">
        <f t="shared" si="72"/>
        <v>0</v>
      </c>
      <c r="AF331" s="121">
        <f t="shared" si="72"/>
        <v>0</v>
      </c>
      <c r="AG331" s="121">
        <f t="shared" si="72"/>
        <v>0</v>
      </c>
      <c r="AH331" s="121">
        <f t="shared" si="72"/>
        <v>0</v>
      </c>
      <c r="AI331" s="121">
        <f t="shared" si="72"/>
        <v>0</v>
      </c>
      <c r="AJ331" s="121">
        <f t="shared" si="72"/>
        <v>0</v>
      </c>
      <c r="AK331" s="121">
        <f t="shared" si="72"/>
        <v>0</v>
      </c>
      <c r="AL331" s="121">
        <f t="shared" si="72"/>
        <v>0</v>
      </c>
      <c r="AM331" s="121">
        <f t="shared" si="72"/>
        <v>0</v>
      </c>
      <c r="AN331" s="121">
        <f t="shared" si="72"/>
        <v>0</v>
      </c>
      <c r="AO331" s="121">
        <f t="shared" si="72"/>
        <v>0</v>
      </c>
      <c r="AP331" s="121">
        <f t="shared" si="72"/>
        <v>0</v>
      </c>
      <c r="AQ331" s="121">
        <f t="shared" si="72"/>
        <v>0</v>
      </c>
      <c r="AR331" s="121">
        <f t="shared" si="72"/>
        <v>0</v>
      </c>
      <c r="AS331" s="121">
        <f t="shared" si="72"/>
        <v>0</v>
      </c>
      <c r="AT331" s="121">
        <f t="shared" si="72"/>
        <v>0</v>
      </c>
      <c r="AU331" s="121">
        <f t="shared" si="72"/>
        <v>0</v>
      </c>
      <c r="AV331" s="121">
        <f t="shared" si="72"/>
        <v>0</v>
      </c>
      <c r="AW331" s="121">
        <f t="shared" si="72"/>
        <v>0</v>
      </c>
      <c r="AX331" s="121">
        <f t="shared" si="72"/>
        <v>0</v>
      </c>
      <c r="AY331" s="121">
        <f t="shared" si="72"/>
        <v>0</v>
      </c>
      <c r="AZ331" s="121">
        <f t="shared" si="72"/>
        <v>0</v>
      </c>
      <c r="BA331" s="121">
        <f t="shared" si="72"/>
        <v>0</v>
      </c>
      <c r="BB331" s="121">
        <f t="shared" si="72"/>
        <v>0</v>
      </c>
      <c r="BC331" s="121">
        <f t="shared" si="72"/>
        <v>0</v>
      </c>
      <c r="BD331" s="121">
        <f t="shared" si="72"/>
        <v>0</v>
      </c>
      <c r="BE331" s="121">
        <f t="shared" si="72"/>
        <v>0</v>
      </c>
      <c r="BF331" s="121">
        <f t="shared" si="72"/>
        <v>0</v>
      </c>
      <c r="BG331" s="121">
        <f t="shared" si="72"/>
        <v>0</v>
      </c>
      <c r="BH331" s="121">
        <f t="shared" si="72"/>
        <v>0</v>
      </c>
      <c r="BI331" s="121">
        <f t="shared" si="72"/>
        <v>0</v>
      </c>
      <c r="BJ331" s="200">
        <f>BI331/U331</f>
        <v>0</v>
      </c>
      <c r="BK331" s="120"/>
      <c r="BL331" s="120"/>
      <c r="BM331" s="121"/>
      <c r="BN331" s="121"/>
      <c r="BO331" s="121"/>
      <c r="BP331" s="121"/>
      <c r="BQ331" s="121"/>
      <c r="BR331" s="121"/>
      <c r="BS331" s="121"/>
      <c r="BT331" s="121"/>
      <c r="BU331" s="121"/>
      <c r="BV331" s="121"/>
      <c r="BW331" s="121"/>
      <c r="BX331" s="121"/>
      <c r="BY331" s="121"/>
      <c r="BZ331" s="121"/>
      <c r="CA331" s="121"/>
      <c r="CB331" s="121"/>
    </row>
    <row r="332" s="72" customFormat="1" ht="59" hidden="1" customHeight="1" spans="1:80">
      <c r="A332" s="100">
        <f>ROW()-36</f>
        <v>296</v>
      </c>
      <c r="B332" s="110" t="s">
        <v>2347</v>
      </c>
      <c r="C332" s="102"/>
      <c r="D332" s="102"/>
      <c r="E332" s="102"/>
      <c r="F332" s="102"/>
      <c r="G332" s="90" t="s">
        <v>2302</v>
      </c>
      <c r="H332" s="90" t="s">
        <v>2302</v>
      </c>
      <c r="I332" s="90" t="s">
        <v>584</v>
      </c>
      <c r="J332" s="126" t="s">
        <v>251</v>
      </c>
      <c r="K332" s="110" t="s">
        <v>2348</v>
      </c>
      <c r="L332" s="126" t="s">
        <v>2349</v>
      </c>
      <c r="M332" s="126">
        <v>600</v>
      </c>
      <c r="N332" s="100"/>
      <c r="O332" s="100"/>
      <c r="P332" s="126"/>
      <c r="Q332" s="100"/>
      <c r="R332" s="100"/>
      <c r="S332" s="100"/>
      <c r="T332" s="100"/>
      <c r="U332" s="126">
        <v>100</v>
      </c>
      <c r="V332" s="126" t="s">
        <v>2350</v>
      </c>
      <c r="W332" s="126" t="s">
        <v>2351</v>
      </c>
      <c r="X332" s="126" t="s">
        <v>2352</v>
      </c>
      <c r="Y332" s="126" t="s">
        <v>2353</v>
      </c>
      <c r="Z332" s="160"/>
      <c r="AA332" s="160"/>
      <c r="AB332" s="160">
        <v>15</v>
      </c>
      <c r="AC332" s="160"/>
      <c r="AD332" s="160"/>
      <c r="AE332" s="158"/>
      <c r="AF332" s="155"/>
      <c r="AG332" s="155"/>
      <c r="AH332" s="155"/>
      <c r="AI332" s="155"/>
      <c r="AJ332" s="155"/>
      <c r="AK332" s="155"/>
      <c r="AL332" s="158"/>
      <c r="AM332" s="158">
        <v>0</v>
      </c>
      <c r="AN332" s="158">
        <v>0</v>
      </c>
      <c r="AO332" s="158"/>
      <c r="AP332" s="158"/>
      <c r="AQ332" s="158"/>
      <c r="AR332" s="158"/>
      <c r="AS332" s="158">
        <v>0</v>
      </c>
      <c r="AT332" s="158">
        <v>0</v>
      </c>
      <c r="AU332" s="158">
        <v>0</v>
      </c>
      <c r="AV332" s="158">
        <v>0</v>
      </c>
      <c r="AW332" s="158">
        <v>0</v>
      </c>
      <c r="AX332" s="158">
        <v>0</v>
      </c>
      <c r="AY332" s="158">
        <v>0</v>
      </c>
      <c r="AZ332" s="158">
        <v>0</v>
      </c>
      <c r="BA332" s="158">
        <v>0</v>
      </c>
      <c r="BB332" s="158">
        <v>0</v>
      </c>
      <c r="BC332" s="158">
        <v>0</v>
      </c>
      <c r="BD332" s="158">
        <v>0</v>
      </c>
      <c r="BE332" s="158">
        <v>0</v>
      </c>
      <c r="BF332" s="158">
        <v>0</v>
      </c>
      <c r="BG332" s="100">
        <v>0</v>
      </c>
      <c r="BH332" s="100">
        <v>0</v>
      </c>
      <c r="BI332" s="100">
        <v>0</v>
      </c>
      <c r="BJ332" s="204">
        <v>0</v>
      </c>
      <c r="BK332" s="91" t="s">
        <v>608</v>
      </c>
      <c r="BL332" s="111"/>
      <c r="BM332" s="126" t="s">
        <v>2324</v>
      </c>
      <c r="BN332" s="126" t="s">
        <v>251</v>
      </c>
      <c r="BO332" s="90" t="s">
        <v>2354</v>
      </c>
      <c r="BP332" s="272" t="s">
        <v>677</v>
      </c>
      <c r="BQ332" s="126" t="s">
        <v>2355</v>
      </c>
      <c r="BR332" s="100"/>
      <c r="BS332" s="370"/>
      <c r="BT332" s="370"/>
      <c r="BU332" s="370"/>
      <c r="BV332" s="370"/>
      <c r="BW332" s="370"/>
      <c r="BX332" s="370"/>
      <c r="BY332" s="370"/>
      <c r="BZ332" s="370"/>
      <c r="CA332" s="100"/>
      <c r="CB332" s="100" t="s">
        <v>251</v>
      </c>
    </row>
    <row r="333" s="72" customFormat="1" ht="87" hidden="1" customHeight="1" spans="1:80">
      <c r="A333" s="100">
        <f>ROW()-36</f>
        <v>297</v>
      </c>
      <c r="B333" s="91" t="s">
        <v>2356</v>
      </c>
      <c r="C333" s="102"/>
      <c r="D333" s="102"/>
      <c r="E333" s="102"/>
      <c r="F333" s="102"/>
      <c r="G333" s="90" t="s">
        <v>2302</v>
      </c>
      <c r="H333" s="90" t="s">
        <v>2302</v>
      </c>
      <c r="I333" s="90" t="s">
        <v>584</v>
      </c>
      <c r="J333" s="220" t="s">
        <v>2357</v>
      </c>
      <c r="K333" s="295" t="s">
        <v>2358</v>
      </c>
      <c r="L333" s="90" t="s">
        <v>607</v>
      </c>
      <c r="M333" s="220">
        <v>34363</v>
      </c>
      <c r="N333" s="100"/>
      <c r="O333" s="100"/>
      <c r="P333" s="100"/>
      <c r="Q333" s="100"/>
      <c r="R333" s="100"/>
      <c r="S333" s="100"/>
      <c r="T333" s="100"/>
      <c r="U333" s="100"/>
      <c r="V333" s="100" t="s">
        <v>431</v>
      </c>
      <c r="W333" s="100" t="s">
        <v>431</v>
      </c>
      <c r="X333" s="100" t="s">
        <v>431</v>
      </c>
      <c r="Y333" s="100" t="s">
        <v>2359</v>
      </c>
      <c r="Z333" s="158"/>
      <c r="AA333" s="158"/>
      <c r="AB333" s="158"/>
      <c r="AC333" s="158"/>
      <c r="AD333" s="158"/>
      <c r="AE333" s="158"/>
      <c r="AF333" s="155"/>
      <c r="AG333" s="155"/>
      <c r="AH333" s="155"/>
      <c r="AI333" s="155"/>
      <c r="AJ333" s="155"/>
      <c r="AK333" s="155"/>
      <c r="AL333" s="158"/>
      <c r="AM333" s="158">
        <v>0</v>
      </c>
      <c r="AN333" s="158">
        <v>0</v>
      </c>
      <c r="AO333" s="158"/>
      <c r="AP333" s="158"/>
      <c r="AQ333" s="158"/>
      <c r="AR333" s="158"/>
      <c r="AS333" s="158">
        <v>0</v>
      </c>
      <c r="AT333" s="158">
        <v>0</v>
      </c>
      <c r="AU333" s="158">
        <v>0</v>
      </c>
      <c r="AV333" s="158">
        <v>0</v>
      </c>
      <c r="AW333" s="158">
        <v>0</v>
      </c>
      <c r="AX333" s="158">
        <v>0</v>
      </c>
      <c r="AY333" s="158">
        <v>0</v>
      </c>
      <c r="AZ333" s="158">
        <v>0</v>
      </c>
      <c r="BA333" s="158">
        <v>0</v>
      </c>
      <c r="BB333" s="158">
        <v>0</v>
      </c>
      <c r="BC333" s="158">
        <v>0</v>
      </c>
      <c r="BD333" s="158">
        <v>0</v>
      </c>
      <c r="BE333" s="158">
        <v>0</v>
      </c>
      <c r="BF333" s="158">
        <v>0</v>
      </c>
      <c r="BG333" s="100">
        <v>0</v>
      </c>
      <c r="BH333" s="100">
        <v>0</v>
      </c>
      <c r="BI333" s="100">
        <v>0</v>
      </c>
      <c r="BJ333" s="204">
        <v>0</v>
      </c>
      <c r="BK333" s="91" t="s">
        <v>2360</v>
      </c>
      <c r="BL333" s="111"/>
      <c r="BM333" s="220" t="s">
        <v>2361</v>
      </c>
      <c r="BN333" s="100" t="s">
        <v>1451</v>
      </c>
      <c r="BO333" s="125" t="s">
        <v>2312</v>
      </c>
      <c r="BP333" s="220" t="s">
        <v>1452</v>
      </c>
      <c r="BQ333" s="220" t="s">
        <v>2362</v>
      </c>
      <c r="BR333" s="220" t="s">
        <v>2313</v>
      </c>
      <c r="BS333" s="100"/>
      <c r="BT333" s="100"/>
      <c r="BU333" s="100"/>
      <c r="BV333" s="100"/>
      <c r="BW333" s="100"/>
      <c r="BX333" s="100"/>
      <c r="BY333" s="100"/>
      <c r="BZ333" s="100"/>
      <c r="CA333" s="78"/>
      <c r="CB333" s="78"/>
    </row>
    <row r="334" s="72" customFormat="1" ht="79" hidden="1" customHeight="1" spans="1:80">
      <c r="A334" s="100">
        <f>ROW()-36</f>
        <v>298</v>
      </c>
      <c r="B334" s="110" t="s">
        <v>2363</v>
      </c>
      <c r="C334" s="102"/>
      <c r="D334" s="102"/>
      <c r="E334" s="102"/>
      <c r="F334" s="102"/>
      <c r="G334" s="90" t="s">
        <v>2302</v>
      </c>
      <c r="H334" s="90" t="s">
        <v>2302</v>
      </c>
      <c r="I334" s="90" t="s">
        <v>584</v>
      </c>
      <c r="J334" s="126" t="s">
        <v>251</v>
      </c>
      <c r="K334" s="110" t="s">
        <v>2364</v>
      </c>
      <c r="L334" s="126" t="s">
        <v>607</v>
      </c>
      <c r="M334" s="126">
        <v>4584</v>
      </c>
      <c r="N334" s="100"/>
      <c r="O334" s="100"/>
      <c r="P334" s="126"/>
      <c r="Q334" s="100"/>
      <c r="R334" s="100"/>
      <c r="S334" s="100"/>
      <c r="T334" s="100"/>
      <c r="U334" s="126"/>
      <c r="V334" s="126" t="s">
        <v>431</v>
      </c>
      <c r="W334" s="126" t="s">
        <v>431</v>
      </c>
      <c r="X334" s="126" t="s">
        <v>431</v>
      </c>
      <c r="Y334" s="126" t="s">
        <v>431</v>
      </c>
      <c r="Z334" s="158"/>
      <c r="AA334" s="158"/>
      <c r="AB334" s="158"/>
      <c r="AC334" s="158"/>
      <c r="AD334" s="183"/>
      <c r="AE334" s="183"/>
      <c r="AF334" s="365"/>
      <c r="AG334" s="365"/>
      <c r="AH334" s="365"/>
      <c r="AI334" s="365"/>
      <c r="AJ334" s="365"/>
      <c r="AK334" s="365"/>
      <c r="AL334" s="183"/>
      <c r="AM334" s="183">
        <v>0</v>
      </c>
      <c r="AN334" s="183">
        <v>0</v>
      </c>
      <c r="AO334" s="183"/>
      <c r="AP334" s="183"/>
      <c r="AQ334" s="183"/>
      <c r="AR334" s="183"/>
      <c r="AS334" s="183">
        <v>0</v>
      </c>
      <c r="AT334" s="183">
        <v>0</v>
      </c>
      <c r="AU334" s="183">
        <v>0</v>
      </c>
      <c r="AV334" s="183">
        <v>0</v>
      </c>
      <c r="AW334" s="183">
        <v>0</v>
      </c>
      <c r="AX334" s="183">
        <v>0</v>
      </c>
      <c r="AY334" s="183">
        <v>0</v>
      </c>
      <c r="AZ334" s="183">
        <v>0</v>
      </c>
      <c r="BA334" s="183">
        <v>0</v>
      </c>
      <c r="BB334" s="183">
        <v>0</v>
      </c>
      <c r="BC334" s="183">
        <v>0</v>
      </c>
      <c r="BD334" s="183">
        <v>0</v>
      </c>
      <c r="BE334" s="183">
        <v>0</v>
      </c>
      <c r="BF334" s="183">
        <v>0</v>
      </c>
      <c r="BG334" s="201">
        <v>0</v>
      </c>
      <c r="BH334" s="201">
        <v>0</v>
      </c>
      <c r="BI334" s="201">
        <v>0</v>
      </c>
      <c r="BJ334" s="202">
        <v>0</v>
      </c>
      <c r="BK334" s="367" t="s">
        <v>2365</v>
      </c>
      <c r="BL334" s="368" t="s">
        <v>2366</v>
      </c>
      <c r="BM334" s="126" t="s">
        <v>2367</v>
      </c>
      <c r="BN334" s="126" t="s">
        <v>2336</v>
      </c>
      <c r="BO334" s="224" t="s">
        <v>200</v>
      </c>
      <c r="BP334" s="90" t="s">
        <v>2337</v>
      </c>
      <c r="BQ334" s="90" t="s">
        <v>400</v>
      </c>
      <c r="BR334" s="100"/>
      <c r="BS334" s="100"/>
      <c r="BT334" s="100"/>
      <c r="BU334" s="100"/>
      <c r="BV334" s="100"/>
      <c r="BW334" s="100"/>
      <c r="BX334" s="100"/>
      <c r="BY334" s="100"/>
      <c r="BZ334" s="126"/>
      <c r="CA334" s="78"/>
      <c r="CB334" s="78"/>
    </row>
  </sheetData>
  <protectedRanges>
    <protectedRange sqref="V125" name="区域2_1_1_1_1_1"/>
    <protectedRange sqref="U233" name="区域2_5_1"/>
    <protectedRange sqref="S234" name="区域2_1_4"/>
    <protectedRange sqref="U234" name="区域2_1_3"/>
    <protectedRange sqref="V236" name="区域2_1_3_1_2"/>
    <protectedRange sqref="V237" name="区域2_1_3_1_2_1"/>
    <protectedRange sqref="V238" name="区域2_1_3_1_2_2"/>
    <protectedRange sqref="V238" name="区域2_1_3_1_3_1"/>
    <protectedRange sqref="V239" name="区域2_1_1_1_1_2"/>
    <protectedRange sqref="V239" name="区域2_1_3_1_3_2"/>
    <protectedRange sqref="V238" name="区域2_1_1_1_1"/>
    <protectedRange sqref="V238" name="区域2_1_3_1_3"/>
    <protectedRange sqref="K11" name="区域1_1"/>
    <protectedRange sqref="S80" name="区域1"/>
    <protectedRange sqref="M121 P121" name="区域1_1_6"/>
    <protectedRange sqref="BK189" name="区域1_5_1_1_2_1_1"/>
    <protectedRange sqref="BK189" name="区域1_5_1_1_2_2_1"/>
    <protectedRange sqref="BK189" name="区域1_5_1_1_1_3"/>
    <protectedRange sqref="BK189" name="区域1_5_1_1_2_2_1_1"/>
    <protectedRange sqref="BK189" name="区域1_5_1_1_1_2_1"/>
    <protectedRange sqref="BK189" name="区域1_5_1_1_2_1"/>
    <protectedRange sqref="BK189" name="区域1_5_1_1_2_1_1_1"/>
    <protectedRange sqref="BK189" name="区域1_5_1_1_3_1"/>
    <protectedRange sqref="BK189" name="区域1_5_1_1_1_2_1_2"/>
    <protectedRange sqref="BK189" name="区域1_5_1_1_2_2_2"/>
    <protectedRange sqref="BK189" name="区域1_5_1_1_2_3"/>
    <protectedRange sqref="BK189" name="区域1_5_1_1_2_1_2_1"/>
    <protectedRange sqref="BK189" name="区域1_5_1_1_2_1_1_1_1"/>
    <protectedRange sqref="BK189" name="区域1_5_1_1_2_2_1_1_1_1"/>
    <protectedRange sqref="BK189" name="区域1_5_1_1_1_2"/>
    <protectedRange sqref="BK189" name="区域1_5_1_1_2"/>
    <protectedRange sqref="BK189" name="区域1_5_1_1_2_1_1_2"/>
    <protectedRange sqref="BK189" name="区域1_5_1_1_1"/>
    <protectedRange sqref="BK189" name="区域1_5_1_1_2_2_1_2"/>
    <protectedRange sqref="BK189" name="区域1_5_1_1"/>
    <protectedRange sqref="BK189" name="区域1_5_1_1_1_3_1"/>
    <protectedRange sqref="BK189" name="区域1_5_1_1_3_1_1"/>
    <protectedRange sqref="BK189" name="区域1_5_1_1_2_2_1_1_1"/>
    <protectedRange sqref="BK189" name="区域1_5_1_1_1_2_1_1"/>
    <protectedRange sqref="BK189" name="区域1_5_1_1_3"/>
    <protectedRange sqref="BK189" name="区域1_5_1_1_1_2_1_3"/>
    <protectedRange sqref="BK189" name="区域1_5_1_1_2_2"/>
    <protectedRange sqref="BK189" name="区域1_5_1_1_2_1_2"/>
    <protectedRange sqref="BK189" name="区域1_5_1_1_2_1_2_2"/>
    <protectedRange sqref="BK189" name="区域1_5_1_1_2_1_1_1_2"/>
    <protectedRange sqref="BK189" name="区域1_5_1_1_2_2_1_1_1_2"/>
    <protectedRange sqref="BK189" name="区域1_5_1_1_1_4"/>
    <protectedRange sqref="BK189" name="区域1_5_1_1_3_1_2"/>
    <protectedRange sqref="BK189" name="区域1_5_1_1_2_2_1_2_1"/>
    <protectedRange sqref="BK189" name="区域1_5_1_1_1_2_1_2_1"/>
    <protectedRange sqref="BK189" name="区域1_5_1_1_4"/>
    <protectedRange sqref="BK189" name="区域1_5_1_1_2_2_2_1"/>
    <protectedRange sqref="BK189" name="区域1_5_1_1_1_3_1_1"/>
    <protectedRange sqref="BK189" name="区域1_5_1_1_2_3_1"/>
    <protectedRange sqref="BK189" name="区域1_5_1_1_3_1_1_1"/>
    <protectedRange sqref="BK189" name="区域1_5_1_1_2_1_2_1_1"/>
    <protectedRange sqref="BK189" name="区域1_5_1_1_2_2_1_1_2"/>
    <protectedRange sqref="BK189" name="区域1_5_1_1_2_1_1_1_1_1"/>
    <protectedRange sqref="BK189" name="区域1_5_1_1_1_2_1_1_1"/>
    <protectedRange sqref="BK189" name="区域1_5_1_1_2_2_1_1_1_1_1"/>
  </protectedRanges>
  <autoFilter ref="A7:IZ334">
    <filterColumn colId="8">
      <customFilters>
        <customFilter operator="equal" val="新建"/>
        <customFilter operator="equal" val="续建"/>
      </customFilters>
    </filterColumn>
    <filterColumn colId="63">
      <filters>
        <filter val="一是水源地寻找时间长，二是净水厂地块多次调整。进展未达序时进度。"/>
        <filter val="红线内1.91亩，林地流转60亩正在全力攻坚（目前不影响施工）。进展未达序时进度。"/>
        <filter val="5月15日，该项目环评专家评审会未通过，专家建议另行选址。进展未达序时进度。"/>
        <filter val="征地拆迁未到位。进展未达序时进度。"/>
        <filter val="暂缓施工。进展未达序时进度。"/>
        <filter val="因项目处于前期工作，前期工作所占投资金额较少。进展未达序时进度。"/>
        <filter val="因生态红线修正调整尚未获得确认，造成新建保护区东桥管理站的用地目前无法报批。因项目的建安工程须一次性打包招标，上述因素造成巡护路网维护工程等无法单独实施，分批实施需报请县同意。购置巡护车辆暂未得到县批复。进展未达序时进度。"/>
        <filter val="征收工作尚未完成，勘察无法进场勘探；进展未达序时进度。"/>
        <filter val="2#楼游泳池配套用房及周边设施暂缓施工，具体开工时间未确定。进展未达序时进度。"/>
        <filter val="资金拼盘不到位，进展未达序时进度。"/>
        <filter val="厂房建设及设备占用工程金额较大，工期前期费用较小。进展未达序时进度。"/>
        <filter val="因万国钟表城股东自建与统建意见不统一，受土地政策调整影响，资金短缺。存在问题：3.2亩土地不影响主体建设，当初万国钟表城公司同意退出征收，如确实需要用地，东桥镇负责征迁。进展未达序时进度。"/>
        <filter val="应完工未完工。"/>
        <filter val="因无法取得土地审批，与一龙集团失去合作前置条件，目前项目中止。进展未达序时进度。"/>
        <filter val="征地拆迁未到位；项目业主建设意愿不强。进展未达序时进度。"/>
        <filter val="大箬村长定移民安置点主入口附近需要征地1480平方米。进展未达序时进度。"/>
        <filter val="林地未审批，进展未达序时进度。"/>
        <filter val="因置信未能确定施工单位，项目滞后，进展未达序时进度。"/>
        <filter val="施工进展缓慢,进展未达序时进度。"/>
        <filter val="由于企业自身原因，有意愿转让该地块，项目需重新招商。进展未达序时进度。"/>
        <filter val="前期业主不断调整设计方案。进展未达序时进度。"/>
        <filter val="中水十六局资金未到位，施工班组无法确定导致无法进场，涉及耕保地300亩,征迁难度较大。进展未达序时进度。"/>
        <filter val="红线范围内尚有一座铁皮房未拆除，军用光缆保护性施工问题未解决。进展未达序时进度。"/>
        <filter val="由于涉入的山南大道征迁工作，还涉及到办公楼房建设的问题，已向县政府打报告，县里尚未明确。进展未达序时进度。"/>
        <filter val="因施工单位未定无法办理施工许可证，多次约谈催促项目业主动建，由于项目业主动建意愿不强，影响前期手续办理。进展未达序时进度。"/>
        <filter val="项目暂停，进展未达序时进度。"/>
        <filter val="进展未达序时进度。"/>
        <filter val="中水十六局资金未到位，施工班组无法确定导致无法进场。进展未达序时进度。"/>
        <filter val="县交通部门未将其列入“补短板”项目，进展未达序时进度。"/>
      </filters>
    </filterColumn>
    <extLst/>
  </autoFilter>
  <mergeCells count="72">
    <mergeCell ref="A1:BZ1"/>
    <mergeCell ref="A2:BZ2"/>
    <mergeCell ref="N3:P3"/>
    <mergeCell ref="S3:T3"/>
    <mergeCell ref="U3:AA3"/>
    <mergeCell ref="AB3:AG3"/>
    <mergeCell ref="U4:AA4"/>
    <mergeCell ref="AB4:AG4"/>
    <mergeCell ref="V5:Y5"/>
    <mergeCell ref="Z5:AA5"/>
    <mergeCell ref="AB5:AC5"/>
    <mergeCell ref="AD5:AE5"/>
    <mergeCell ref="AF5:AG5"/>
    <mergeCell ref="U6:AA6"/>
    <mergeCell ref="AH6:AK6"/>
    <mergeCell ref="AM6:BL6"/>
    <mergeCell ref="A8:J8"/>
    <mergeCell ref="A9:J9"/>
    <mergeCell ref="A10:J10"/>
    <mergeCell ref="A39:J39"/>
    <mergeCell ref="A64:J64"/>
    <mergeCell ref="A88:J88"/>
    <mergeCell ref="A89:J89"/>
    <mergeCell ref="A96:J96"/>
    <mergeCell ref="A107:J107"/>
    <mergeCell ref="A122:J122"/>
    <mergeCell ref="A123:J123"/>
    <mergeCell ref="AI129:AK129"/>
    <mergeCell ref="A136:J136"/>
    <mergeCell ref="AI161:AK161"/>
    <mergeCell ref="A177:J177"/>
    <mergeCell ref="A186:J186"/>
    <mergeCell ref="A187:J187"/>
    <mergeCell ref="A207:J207"/>
    <mergeCell ref="A223:J223"/>
    <mergeCell ref="A226:J226"/>
    <mergeCell ref="A227:J227"/>
    <mergeCell ref="A241:J241"/>
    <mergeCell ref="A246:J246"/>
    <mergeCell ref="A275:J275"/>
    <mergeCell ref="A276:J276"/>
    <mergeCell ref="A293:J293"/>
    <mergeCell ref="A313:J313"/>
    <mergeCell ref="A324:J324"/>
    <mergeCell ref="A325:J325"/>
    <mergeCell ref="A327:J327"/>
    <mergeCell ref="A331:J331"/>
    <mergeCell ref="A4:A7"/>
    <mergeCell ref="B4:B7"/>
    <mergeCell ref="C4:C7"/>
    <mergeCell ref="D4:D7"/>
    <mergeCell ref="E4:E7"/>
    <mergeCell ref="F4:F7"/>
    <mergeCell ref="G4:G7"/>
    <mergeCell ref="H4:H7"/>
    <mergeCell ref="J4:J7"/>
    <mergeCell ref="K4:K7"/>
    <mergeCell ref="L4:L7"/>
    <mergeCell ref="M4:M7"/>
    <mergeCell ref="Q4:Q7"/>
    <mergeCell ref="R4:R7"/>
    <mergeCell ref="AL6:AL7"/>
    <mergeCell ref="BM4:BM7"/>
    <mergeCell ref="BN4:BN7"/>
    <mergeCell ref="BO4:BO7"/>
    <mergeCell ref="BP4:BP7"/>
    <mergeCell ref="BQ4:BQ7"/>
    <mergeCell ref="BR4:BR7"/>
    <mergeCell ref="BZ4:BZ7"/>
    <mergeCell ref="CB4:CB7"/>
    <mergeCell ref="N4:P5"/>
    <mergeCell ref="S4:T7"/>
  </mergeCells>
  <conditionalFormatting sqref="B125">
    <cfRule type="duplicateValues" dxfId="0" priority="2"/>
  </conditionalFormatting>
  <conditionalFormatting sqref="B240">
    <cfRule type="duplicateValues" dxfId="1" priority="1" stopIfTrue="1"/>
  </conditionalFormatting>
  <dataValidations count="5">
    <dataValidation allowBlank="1" showInputMessage="1" showErrorMessage="1" prompt="请事先与省市有关部门做好对接，如其无法提供相关经费支持，原则不列入。格式：&#10;省财政厅，XX万元&#10;市财政局，XX万元&#10;市民政局，XX万元&#10;省水利厅，XX万元&#10;县财政，XX万元" sqref="BK173"/>
    <dataValidation allowBlank="1" showInputMessage="1" showErrorMessage="1" prompt="项目最好为民生或公共服务类，应和群众生活息息相关，请勿报送诸如工业类项目。" sqref="B140 B174 K174"/>
    <dataValidation allowBlank="1" showInputMessage="1" showErrorMessage="1" prompt="请事先与有关部门做好对接，如相关经费尚无着落，原则不列入。格式：&#10;省财政厅，XX万元&#10;市财政局，XX万元&#10;市民政局，XX万元&#10;省水利厅，XX万元&#10;县财政，XX万元&#10;本单位自筹，XX万元&#10;企业投资，XX万元" sqref="U174"/>
    <dataValidation type="list" allowBlank="1" showInputMessage="1" showErrorMessage="1" sqref="G168 H168">
      <formula1>#REF!</formula1>
    </dataValidation>
    <dataValidation type="list" allowBlank="1" showInputMessage="1" showErrorMessage="1" sqref="G179">
      <formula1>$CT$64:$CZ$64</formula1>
    </dataValidation>
  </dataValidations>
  <printOptions horizontalCentered="1"/>
  <pageMargins left="0.196527777777778" right="0.00347222222222222" top="0.310416666666667" bottom="0.220138888888889" header="0.511805555555556" footer="0.0784722222222222"/>
  <pageSetup paperSize="8" scale="70" orientation="landscape" horizontalDpi="600" verticalDpi="600"/>
  <headerFooter alignWithMargins="0" scaleWithDoc="0">
    <oddFooter>&amp;C第 &amp;P 页</oddFooter>
  </headerFooter>
  <ignoredErrors>
    <ignoredError sqref="G168:H168 G179" listDataValidation="1"/>
    <ignoredError sqref="BJ295 BJ153 BJ330 BJ189 BJ176 BJ12 BJ32 BJ33:BJ34 BJ27 BJ309 BJ135 BJ160 BJ54 BJ222 BJ311 BJ38 BJ17 BJ281 BJ143 BJ195 BJ156 BJ277 BJ292 BJ21 BJ19 BJ169"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
  <sheetViews>
    <sheetView tabSelected="1" zoomScale="70" zoomScaleNormal="70" workbookViewId="0">
      <selection activeCell="A7" sqref="$A7:$XFD11"/>
    </sheetView>
  </sheetViews>
  <sheetFormatPr defaultColWidth="8.8" defaultRowHeight="15.6"/>
  <cols>
    <col min="1" max="1" width="6.625" style="1" customWidth="1"/>
    <col min="2" max="2" width="28.85" style="1" customWidth="1"/>
    <col min="3" max="3" width="11.2833333333333" style="1" customWidth="1"/>
    <col min="4" max="4" width="10.125" style="1" customWidth="1"/>
    <col min="5" max="5" width="11.125" style="1" customWidth="1"/>
    <col min="6" max="6" width="11.25" style="2" customWidth="1"/>
    <col min="7" max="7" width="11.125" style="1" customWidth="1"/>
    <col min="8" max="8" width="14" style="3" customWidth="1"/>
    <col min="9" max="9" width="17.1416666666667" style="2" customWidth="1"/>
    <col min="10" max="16384" width="8.8" style="1"/>
  </cols>
  <sheetData>
    <row r="1" s="1" customFormat="1" ht="28" customHeight="1" spans="1:9">
      <c r="A1" s="4" t="s">
        <v>2368</v>
      </c>
      <c r="B1" s="4"/>
      <c r="C1" s="4"/>
      <c r="D1" s="4"/>
      <c r="E1" s="4"/>
      <c r="F1" s="4"/>
      <c r="G1" s="4"/>
      <c r="H1" s="5"/>
      <c r="I1" s="4"/>
    </row>
    <row r="2" s="2" customFormat="1" ht="43" customHeight="1" spans="1:9">
      <c r="A2" s="6" t="s">
        <v>2</v>
      </c>
      <c r="B2" s="6" t="s">
        <v>3</v>
      </c>
      <c r="C2" s="6" t="s">
        <v>2369</v>
      </c>
      <c r="D2" s="7" t="s">
        <v>28</v>
      </c>
      <c r="E2" s="8" t="s">
        <v>76</v>
      </c>
      <c r="F2" s="9" t="s">
        <v>77</v>
      </c>
      <c r="G2" s="10" t="s">
        <v>2370</v>
      </c>
      <c r="H2" s="9" t="s">
        <v>2371</v>
      </c>
      <c r="I2" s="9" t="s">
        <v>2372</v>
      </c>
    </row>
    <row r="3" s="1" customFormat="1" ht="23" customHeight="1" spans="1:9">
      <c r="A3" s="11" t="s">
        <v>2373</v>
      </c>
      <c r="B3" s="12"/>
      <c r="C3" s="13"/>
      <c r="D3" s="7"/>
      <c r="E3" s="8"/>
      <c r="F3" s="9"/>
      <c r="G3" s="10"/>
      <c r="H3" s="9"/>
      <c r="I3" s="9"/>
    </row>
    <row r="4" s="1" customFormat="1" ht="17" customHeight="1" spans="1:9">
      <c r="A4" s="11" t="s">
        <v>2374</v>
      </c>
      <c r="B4" s="12"/>
      <c r="C4" s="13"/>
      <c r="D4" s="7"/>
      <c r="E4" s="8"/>
      <c r="F4" s="9"/>
      <c r="G4" s="10"/>
      <c r="H4" s="9"/>
      <c r="I4" s="9"/>
    </row>
    <row r="5" s="1" customFormat="1" ht="41" customHeight="1" spans="1:9">
      <c r="A5" s="14">
        <f>ROW()-4</f>
        <v>1</v>
      </c>
      <c r="B5" s="15" t="s">
        <v>779</v>
      </c>
      <c r="C5" s="16">
        <v>11000</v>
      </c>
      <c r="D5" s="16">
        <v>1000</v>
      </c>
      <c r="E5" s="17">
        <v>880</v>
      </c>
      <c r="F5" s="18">
        <f t="shared" ref="F5:F11" si="0">E5/D5</f>
        <v>0.88</v>
      </c>
      <c r="G5" s="19">
        <v>1</v>
      </c>
      <c r="H5" s="20" t="s">
        <v>2375</v>
      </c>
      <c r="I5" s="14" t="s">
        <v>2376</v>
      </c>
    </row>
    <row r="6" s="1" customFormat="1" ht="17" customHeight="1" spans="1:9">
      <c r="A6" s="21" t="s">
        <v>2377</v>
      </c>
      <c r="B6" s="22"/>
      <c r="C6" s="16"/>
      <c r="D6" s="16"/>
      <c r="E6" s="17"/>
      <c r="F6" s="18"/>
      <c r="G6" s="19"/>
      <c r="H6" s="20"/>
      <c r="I6" s="14"/>
    </row>
    <row r="7" s="1" customFormat="1" ht="40" customHeight="1" spans="1:9">
      <c r="A7" s="14">
        <f t="shared" ref="A7:A11" si="1">ROW()-5</f>
        <v>2</v>
      </c>
      <c r="B7" s="23" t="s">
        <v>715</v>
      </c>
      <c r="C7" s="24">
        <v>80000</v>
      </c>
      <c r="D7" s="24">
        <v>3500</v>
      </c>
      <c r="E7" s="17">
        <v>1200</v>
      </c>
      <c r="F7" s="18">
        <f t="shared" si="0"/>
        <v>0.342857142857143</v>
      </c>
      <c r="G7" s="25"/>
      <c r="H7" s="20" t="s">
        <v>2375</v>
      </c>
      <c r="I7" s="20" t="s">
        <v>2378</v>
      </c>
    </row>
    <row r="8" s="1" customFormat="1" ht="40" customHeight="1" spans="1:9">
      <c r="A8" s="14">
        <f t="shared" si="1"/>
        <v>3</v>
      </c>
      <c r="B8" s="26" t="s">
        <v>371</v>
      </c>
      <c r="C8" s="27">
        <v>11000</v>
      </c>
      <c r="D8" s="27">
        <v>6000</v>
      </c>
      <c r="E8" s="17">
        <v>4500</v>
      </c>
      <c r="F8" s="18">
        <f t="shared" si="0"/>
        <v>0.75</v>
      </c>
      <c r="G8" s="28">
        <v>11</v>
      </c>
      <c r="H8" s="20" t="s">
        <v>2375</v>
      </c>
      <c r="I8" s="20" t="s">
        <v>2378</v>
      </c>
    </row>
    <row r="9" s="1" customFormat="1" ht="40" customHeight="1" spans="1:9">
      <c r="A9" s="14">
        <f t="shared" si="1"/>
        <v>4</v>
      </c>
      <c r="B9" s="29" t="s">
        <v>801</v>
      </c>
      <c r="C9" s="30">
        <v>20000</v>
      </c>
      <c r="D9" s="31">
        <v>4000</v>
      </c>
      <c r="E9" s="17">
        <v>630</v>
      </c>
      <c r="F9" s="18">
        <f t="shared" si="0"/>
        <v>0.1575</v>
      </c>
      <c r="G9" s="32">
        <v>6</v>
      </c>
      <c r="H9" s="20" t="s">
        <v>2375</v>
      </c>
      <c r="I9" s="20" t="s">
        <v>2379</v>
      </c>
    </row>
    <row r="10" s="1" customFormat="1" ht="40" customHeight="1" spans="1:9">
      <c r="A10" s="14">
        <f t="shared" si="1"/>
        <v>5</v>
      </c>
      <c r="B10" s="29" t="s">
        <v>814</v>
      </c>
      <c r="C10" s="17">
        <v>750000</v>
      </c>
      <c r="D10" s="30">
        <v>55000</v>
      </c>
      <c r="E10" s="17">
        <v>34700</v>
      </c>
      <c r="F10" s="18">
        <f t="shared" si="0"/>
        <v>0.630909090909091</v>
      </c>
      <c r="G10" s="33">
        <v>3</v>
      </c>
      <c r="H10" s="20" t="s">
        <v>2380</v>
      </c>
      <c r="I10" s="20" t="s">
        <v>2378</v>
      </c>
    </row>
    <row r="11" s="1" customFormat="1" ht="40" customHeight="1" spans="1:9">
      <c r="A11" s="14">
        <f t="shared" si="1"/>
        <v>6</v>
      </c>
      <c r="B11" s="26" t="s">
        <v>2106</v>
      </c>
      <c r="C11" s="27">
        <v>300</v>
      </c>
      <c r="D11" s="27">
        <v>300</v>
      </c>
      <c r="E11" s="17">
        <v>136</v>
      </c>
      <c r="F11" s="18">
        <f t="shared" si="0"/>
        <v>0.453333333333333</v>
      </c>
      <c r="G11" s="28">
        <v>6</v>
      </c>
      <c r="H11" s="20" t="s">
        <v>2375</v>
      </c>
      <c r="I11" s="20" t="s">
        <v>2378</v>
      </c>
    </row>
    <row r="12" s="1" customFormat="1" ht="23" customHeight="1" spans="1:9">
      <c r="A12" s="34" t="s">
        <v>2381</v>
      </c>
      <c r="B12" s="35"/>
      <c r="C12" s="27"/>
      <c r="D12" s="27"/>
      <c r="E12" s="17"/>
      <c r="F12" s="18"/>
      <c r="G12" s="28"/>
      <c r="H12" s="20"/>
      <c r="I12" s="14"/>
    </row>
    <row r="13" s="1" customFormat="1" ht="43" customHeight="1" spans="1:9">
      <c r="A13" s="14">
        <f t="shared" ref="A13:A18" si="2">ROW()-6</f>
        <v>7</v>
      </c>
      <c r="B13" s="36" t="s">
        <v>413</v>
      </c>
      <c r="C13" s="17">
        <v>38000</v>
      </c>
      <c r="D13" s="17">
        <v>12000</v>
      </c>
      <c r="E13" s="17">
        <v>10050</v>
      </c>
      <c r="F13" s="18">
        <f t="shared" ref="F13:F18" si="3">E13/D13</f>
        <v>0.8375</v>
      </c>
      <c r="G13" s="25"/>
      <c r="H13" s="20" t="s">
        <v>2375</v>
      </c>
      <c r="I13" s="20" t="s">
        <v>2376</v>
      </c>
    </row>
    <row r="14" s="1" customFormat="1" ht="43" customHeight="1" spans="1:9">
      <c r="A14" s="14">
        <f t="shared" si="2"/>
        <v>8</v>
      </c>
      <c r="B14" s="36" t="s">
        <v>423</v>
      </c>
      <c r="C14" s="17">
        <v>32000</v>
      </c>
      <c r="D14" s="17">
        <v>10000</v>
      </c>
      <c r="E14" s="17">
        <v>8020</v>
      </c>
      <c r="F14" s="18">
        <f t="shared" si="3"/>
        <v>0.802</v>
      </c>
      <c r="G14" s="25"/>
      <c r="H14" s="20" t="s">
        <v>2375</v>
      </c>
      <c r="I14" s="20" t="s">
        <v>2378</v>
      </c>
    </row>
    <row r="15" s="1" customFormat="1" ht="43" customHeight="1" spans="1:9">
      <c r="A15" s="14">
        <f t="shared" si="2"/>
        <v>9</v>
      </c>
      <c r="B15" s="36" t="s">
        <v>428</v>
      </c>
      <c r="C15" s="17">
        <v>30000</v>
      </c>
      <c r="D15" s="17">
        <v>10000</v>
      </c>
      <c r="E15" s="17">
        <v>8350</v>
      </c>
      <c r="F15" s="18">
        <f t="shared" si="3"/>
        <v>0.835</v>
      </c>
      <c r="G15" s="25">
        <v>9</v>
      </c>
      <c r="H15" s="20" t="s">
        <v>2375</v>
      </c>
      <c r="I15" s="20" t="s">
        <v>2376</v>
      </c>
    </row>
    <row r="16" s="1" customFormat="1" ht="43" customHeight="1" spans="1:9">
      <c r="A16" s="14">
        <f t="shared" si="2"/>
        <v>10</v>
      </c>
      <c r="B16" s="37" t="s">
        <v>437</v>
      </c>
      <c r="C16" s="38">
        <v>2000</v>
      </c>
      <c r="D16" s="38">
        <v>2000</v>
      </c>
      <c r="E16" s="17">
        <v>1620</v>
      </c>
      <c r="F16" s="18">
        <f t="shared" si="3"/>
        <v>0.81</v>
      </c>
      <c r="G16" s="39">
        <v>1</v>
      </c>
      <c r="H16" s="20" t="s">
        <v>2375</v>
      </c>
      <c r="I16" s="20" t="s">
        <v>2376</v>
      </c>
    </row>
    <row r="17" s="1" customFormat="1" ht="43" customHeight="1" spans="1:9">
      <c r="A17" s="14">
        <f t="shared" si="2"/>
        <v>11</v>
      </c>
      <c r="B17" s="37" t="s">
        <v>445</v>
      </c>
      <c r="C17" s="38">
        <v>500</v>
      </c>
      <c r="D17" s="38">
        <v>470</v>
      </c>
      <c r="E17" s="17">
        <v>381</v>
      </c>
      <c r="F17" s="18">
        <f t="shared" si="3"/>
        <v>0.81063829787234</v>
      </c>
      <c r="G17" s="39">
        <v>1</v>
      </c>
      <c r="H17" s="20" t="s">
        <v>2375</v>
      </c>
      <c r="I17" s="20" t="s">
        <v>2376</v>
      </c>
    </row>
    <row r="18" s="1" customFormat="1" ht="43" customHeight="1" spans="1:9">
      <c r="A18" s="14">
        <f t="shared" si="2"/>
        <v>12</v>
      </c>
      <c r="B18" s="36" t="s">
        <v>450</v>
      </c>
      <c r="C18" s="17">
        <v>3000</v>
      </c>
      <c r="D18" s="17">
        <v>1000</v>
      </c>
      <c r="E18" s="17">
        <v>818</v>
      </c>
      <c r="F18" s="18">
        <f t="shared" si="3"/>
        <v>0.818</v>
      </c>
      <c r="G18" s="25">
        <v>10</v>
      </c>
      <c r="H18" s="20" t="s">
        <v>2375</v>
      </c>
      <c r="I18" s="20" t="s">
        <v>2376</v>
      </c>
    </row>
    <row r="19" s="1" customFormat="1" ht="18" customHeight="1" spans="1:9">
      <c r="A19" s="40" t="s">
        <v>2382</v>
      </c>
      <c r="B19" s="41"/>
      <c r="C19" s="17"/>
      <c r="D19" s="17"/>
      <c r="E19" s="17"/>
      <c r="F19" s="18"/>
      <c r="G19" s="25"/>
      <c r="H19" s="20"/>
      <c r="I19" s="14"/>
    </row>
    <row r="20" s="1" customFormat="1" ht="45" customHeight="1" spans="1:9">
      <c r="A20" s="14">
        <f t="shared" ref="A20:A22" si="4">ROW()-7</f>
        <v>13</v>
      </c>
      <c r="B20" s="36" t="s">
        <v>126</v>
      </c>
      <c r="C20" s="17">
        <v>15000</v>
      </c>
      <c r="D20" s="17">
        <v>14000</v>
      </c>
      <c r="E20" s="17">
        <v>11167</v>
      </c>
      <c r="F20" s="18">
        <f t="shared" ref="F20:F22" si="5">E20/D20</f>
        <v>0.797642857142857</v>
      </c>
      <c r="G20" s="25"/>
      <c r="H20" s="20" t="s">
        <v>2375</v>
      </c>
      <c r="I20" s="20" t="s">
        <v>2379</v>
      </c>
    </row>
    <row r="21" s="1" customFormat="1" ht="45" customHeight="1" spans="1:9">
      <c r="A21" s="14">
        <f t="shared" si="4"/>
        <v>14</v>
      </c>
      <c r="B21" s="23" t="s">
        <v>1590</v>
      </c>
      <c r="C21" s="42">
        <v>2516</v>
      </c>
      <c r="D21" s="43">
        <v>2503</v>
      </c>
      <c r="E21" s="17">
        <v>30</v>
      </c>
      <c r="F21" s="18">
        <f t="shared" si="5"/>
        <v>0.0119856172592889</v>
      </c>
      <c r="G21" s="25"/>
      <c r="H21" s="20" t="s">
        <v>2375</v>
      </c>
      <c r="I21" s="20" t="s">
        <v>2378</v>
      </c>
    </row>
    <row r="22" s="1" customFormat="1" ht="45" customHeight="1" spans="1:9">
      <c r="A22" s="14">
        <f t="shared" si="4"/>
        <v>15</v>
      </c>
      <c r="B22" s="23" t="s">
        <v>1597</v>
      </c>
      <c r="C22" s="42">
        <v>1045</v>
      </c>
      <c r="D22" s="43">
        <v>1032</v>
      </c>
      <c r="E22" s="17">
        <v>30</v>
      </c>
      <c r="F22" s="18">
        <f t="shared" si="5"/>
        <v>0.0290697674418605</v>
      </c>
      <c r="G22" s="25"/>
      <c r="H22" s="20" t="s">
        <v>2375</v>
      </c>
      <c r="I22" s="20" t="s">
        <v>2378</v>
      </c>
    </row>
    <row r="23" s="1" customFormat="1" ht="24" customHeight="1" spans="1:9">
      <c r="A23" s="44" t="s">
        <v>2383</v>
      </c>
      <c r="B23" s="45"/>
      <c r="C23" s="42"/>
      <c r="D23" s="43"/>
      <c r="E23" s="17"/>
      <c r="F23" s="18"/>
      <c r="G23" s="25"/>
      <c r="H23" s="20"/>
      <c r="I23" s="14"/>
    </row>
    <row r="24" s="1" customFormat="1" ht="38" customHeight="1" spans="1:9">
      <c r="A24" s="14">
        <f>ROW()-8</f>
        <v>16</v>
      </c>
      <c r="B24" s="36" t="s">
        <v>149</v>
      </c>
      <c r="C24" s="17">
        <v>1650</v>
      </c>
      <c r="D24" s="17">
        <v>1150</v>
      </c>
      <c r="E24" s="17">
        <v>1048</v>
      </c>
      <c r="F24" s="18">
        <f t="shared" ref="F24:F28" si="6">E24/D24</f>
        <v>0.911304347826087</v>
      </c>
      <c r="G24" s="46"/>
      <c r="H24" s="20" t="s">
        <v>2375</v>
      </c>
      <c r="I24" s="20" t="s">
        <v>2384</v>
      </c>
    </row>
    <row r="25" s="1" customFormat="1" ht="24" customHeight="1" spans="1:9">
      <c r="A25" s="40" t="s">
        <v>2385</v>
      </c>
      <c r="B25" s="41"/>
      <c r="C25" s="17"/>
      <c r="D25" s="17"/>
      <c r="E25" s="17"/>
      <c r="F25" s="18"/>
      <c r="G25" s="46"/>
      <c r="H25" s="20"/>
      <c r="I25" s="14"/>
    </row>
    <row r="26" s="1" customFormat="1" ht="41" customHeight="1" spans="1:9">
      <c r="A26" s="14">
        <f>ROW()-9</f>
        <v>17</v>
      </c>
      <c r="B26" s="36" t="s">
        <v>739</v>
      </c>
      <c r="C26" s="17">
        <v>150000</v>
      </c>
      <c r="D26" s="17">
        <v>24000</v>
      </c>
      <c r="E26" s="17">
        <v>2300</v>
      </c>
      <c r="F26" s="18">
        <f t="shared" si="6"/>
        <v>0.0958333333333333</v>
      </c>
      <c r="G26" s="47"/>
      <c r="H26" s="20" t="s">
        <v>2375</v>
      </c>
      <c r="I26" s="20" t="s">
        <v>2379</v>
      </c>
    </row>
    <row r="27" s="1" customFormat="1" ht="22" customHeight="1" spans="1:9">
      <c r="A27" s="40" t="s">
        <v>2386</v>
      </c>
      <c r="B27" s="41"/>
      <c r="C27" s="17"/>
      <c r="D27" s="17"/>
      <c r="E27" s="17"/>
      <c r="F27" s="18"/>
      <c r="G27" s="47"/>
      <c r="H27" s="20"/>
      <c r="I27" s="14"/>
    </row>
    <row r="28" s="1" customFormat="1" ht="51" customHeight="1" spans="1:9">
      <c r="A28" s="14">
        <f>ROW()-10</f>
        <v>18</v>
      </c>
      <c r="B28" s="36" t="s">
        <v>2387</v>
      </c>
      <c r="C28" s="43">
        <v>250</v>
      </c>
      <c r="D28" s="43">
        <v>250</v>
      </c>
      <c r="E28" s="17">
        <v>31</v>
      </c>
      <c r="F28" s="18">
        <f t="shared" si="6"/>
        <v>0.124</v>
      </c>
      <c r="G28" s="25">
        <v>6</v>
      </c>
      <c r="H28" s="20" t="s">
        <v>2375</v>
      </c>
      <c r="I28" s="20" t="s">
        <v>2378</v>
      </c>
    </row>
    <row r="29" s="1" customFormat="1" ht="26" customHeight="1" spans="1:9">
      <c r="A29" s="40" t="s">
        <v>2388</v>
      </c>
      <c r="B29" s="41"/>
      <c r="C29" s="43"/>
      <c r="D29" s="43"/>
      <c r="E29" s="17"/>
      <c r="F29" s="18"/>
      <c r="G29" s="25"/>
      <c r="H29" s="20"/>
      <c r="I29" s="14"/>
    </row>
    <row r="30" s="1" customFormat="1" ht="42" customHeight="1" spans="1:9">
      <c r="A30" s="14">
        <f t="shared" ref="A30:A32" si="7">ROW()-11</f>
        <v>19</v>
      </c>
      <c r="B30" s="36" t="s">
        <v>1599</v>
      </c>
      <c r="C30" s="43">
        <v>600</v>
      </c>
      <c r="D30" s="17">
        <v>590</v>
      </c>
      <c r="E30" s="17">
        <v>0</v>
      </c>
      <c r="F30" s="18">
        <f t="shared" ref="F30:F32" si="8">E30/D30</f>
        <v>0</v>
      </c>
      <c r="G30" s="25">
        <v>6</v>
      </c>
      <c r="H30" s="20" t="s">
        <v>2375</v>
      </c>
      <c r="I30" s="20" t="s">
        <v>2378</v>
      </c>
    </row>
    <row r="31" s="1" customFormat="1" ht="42" customHeight="1" spans="1:9">
      <c r="A31" s="14">
        <f t="shared" si="7"/>
        <v>20</v>
      </c>
      <c r="B31" s="36" t="s">
        <v>1605</v>
      </c>
      <c r="C31" s="43">
        <v>600</v>
      </c>
      <c r="D31" s="17">
        <v>590</v>
      </c>
      <c r="E31" s="17">
        <v>0</v>
      </c>
      <c r="F31" s="18">
        <f t="shared" si="8"/>
        <v>0</v>
      </c>
      <c r="G31" s="25">
        <v>6</v>
      </c>
      <c r="H31" s="20" t="s">
        <v>2375</v>
      </c>
      <c r="I31" s="20" t="s">
        <v>2378</v>
      </c>
    </row>
    <row r="32" s="1" customFormat="1" ht="42" customHeight="1" spans="1:9">
      <c r="A32" s="14">
        <f t="shared" si="7"/>
        <v>21</v>
      </c>
      <c r="B32" s="36" t="s">
        <v>1118</v>
      </c>
      <c r="C32" s="43">
        <v>300</v>
      </c>
      <c r="D32" s="17">
        <v>300</v>
      </c>
      <c r="E32" s="17">
        <v>10</v>
      </c>
      <c r="F32" s="18">
        <f t="shared" si="8"/>
        <v>0.0333333333333333</v>
      </c>
      <c r="G32" s="25">
        <v>6</v>
      </c>
      <c r="H32" s="20" t="s">
        <v>2375</v>
      </c>
      <c r="I32" s="20" t="s">
        <v>2378</v>
      </c>
    </row>
    <row r="33" s="1" customFormat="1" ht="23" customHeight="1" spans="1:9">
      <c r="A33" s="40" t="s">
        <v>2389</v>
      </c>
      <c r="B33" s="41"/>
      <c r="C33" s="43"/>
      <c r="D33" s="17"/>
      <c r="E33" s="17"/>
      <c r="F33" s="18"/>
      <c r="G33" s="25"/>
      <c r="H33" s="20"/>
      <c r="I33" s="14"/>
    </row>
    <row r="34" s="1" customFormat="1" ht="38" customHeight="1" spans="1:9">
      <c r="A34" s="14">
        <f>ROW()-12</f>
        <v>22</v>
      </c>
      <c r="B34" s="36" t="s">
        <v>832</v>
      </c>
      <c r="C34" s="43">
        <v>1050</v>
      </c>
      <c r="D34" s="43">
        <v>1050</v>
      </c>
      <c r="E34" s="17">
        <v>809</v>
      </c>
      <c r="F34" s="18">
        <f t="shared" ref="F34:F48" si="9">E34/D34</f>
        <v>0.77047619047619</v>
      </c>
      <c r="G34" s="25">
        <v>9</v>
      </c>
      <c r="H34" s="20" t="s">
        <v>2375</v>
      </c>
      <c r="I34" s="20" t="s">
        <v>2378</v>
      </c>
    </row>
    <row r="35" s="1" customFormat="1" ht="27" customHeight="1" spans="1:9">
      <c r="A35" s="40" t="s">
        <v>2390</v>
      </c>
      <c r="B35" s="41"/>
      <c r="C35" s="43"/>
      <c r="D35" s="43"/>
      <c r="E35" s="17"/>
      <c r="F35" s="18"/>
      <c r="G35" s="25"/>
      <c r="H35" s="20"/>
      <c r="I35" s="14"/>
    </row>
    <row r="36" s="1" customFormat="1" ht="43" customHeight="1" spans="1:9">
      <c r="A36" s="14">
        <f t="shared" ref="A36:A48" si="10">ROW()-13</f>
        <v>23</v>
      </c>
      <c r="B36" s="15" t="s">
        <v>250</v>
      </c>
      <c r="C36" s="16">
        <v>250000</v>
      </c>
      <c r="D36" s="16">
        <v>8000</v>
      </c>
      <c r="E36" s="17">
        <v>4410</v>
      </c>
      <c r="F36" s="18">
        <f t="shared" si="9"/>
        <v>0.55125</v>
      </c>
      <c r="G36" s="48"/>
      <c r="H36" s="20" t="s">
        <v>2375</v>
      </c>
      <c r="I36" s="20" t="s">
        <v>2379</v>
      </c>
    </row>
    <row r="37" s="1" customFormat="1" ht="43" customHeight="1" spans="1:9">
      <c r="A37" s="14">
        <f t="shared" si="10"/>
        <v>24</v>
      </c>
      <c r="B37" s="15" t="s">
        <v>858</v>
      </c>
      <c r="C37" s="16">
        <v>481000</v>
      </c>
      <c r="D37" s="16">
        <v>30000</v>
      </c>
      <c r="E37" s="17">
        <v>8790</v>
      </c>
      <c r="F37" s="18">
        <f t="shared" si="9"/>
        <v>0.293</v>
      </c>
      <c r="G37" s="48">
        <v>1</v>
      </c>
      <c r="H37" s="20" t="s">
        <v>2391</v>
      </c>
      <c r="I37" s="20" t="s">
        <v>2379</v>
      </c>
    </row>
    <row r="38" s="1" customFormat="1" ht="43" customHeight="1" spans="1:9">
      <c r="A38" s="14">
        <f t="shared" si="10"/>
        <v>25</v>
      </c>
      <c r="B38" s="15" t="s">
        <v>868</v>
      </c>
      <c r="C38" s="16">
        <v>500000</v>
      </c>
      <c r="D38" s="16">
        <v>20000</v>
      </c>
      <c r="E38" s="17">
        <v>150</v>
      </c>
      <c r="F38" s="18">
        <f t="shared" si="9"/>
        <v>0.0075</v>
      </c>
      <c r="G38" s="48">
        <v>6</v>
      </c>
      <c r="H38" s="20" t="s">
        <v>2391</v>
      </c>
      <c r="I38" s="20" t="s">
        <v>2379</v>
      </c>
    </row>
    <row r="39" s="1" customFormat="1" ht="43" customHeight="1" spans="1:9">
      <c r="A39" s="14">
        <f t="shared" si="10"/>
        <v>26</v>
      </c>
      <c r="B39" s="15" t="s">
        <v>768</v>
      </c>
      <c r="C39" s="16">
        <v>341246</v>
      </c>
      <c r="D39" s="17">
        <v>45000</v>
      </c>
      <c r="E39" s="17">
        <v>15550</v>
      </c>
      <c r="F39" s="18">
        <f t="shared" si="9"/>
        <v>0.345555555555556</v>
      </c>
      <c r="G39" s="48"/>
      <c r="H39" s="20" t="s">
        <v>2380</v>
      </c>
      <c r="I39" s="20" t="s">
        <v>2379</v>
      </c>
    </row>
    <row r="40" s="1" customFormat="1" ht="43" customHeight="1" spans="1:9">
      <c r="A40" s="14">
        <f t="shared" si="10"/>
        <v>27</v>
      </c>
      <c r="B40" s="15" t="s">
        <v>1139</v>
      </c>
      <c r="C40" s="16">
        <v>4500</v>
      </c>
      <c r="D40" s="16">
        <v>4440</v>
      </c>
      <c r="E40" s="17">
        <v>95</v>
      </c>
      <c r="F40" s="18">
        <f t="shared" si="9"/>
        <v>0.0213963963963964</v>
      </c>
      <c r="G40" s="48">
        <v>6</v>
      </c>
      <c r="H40" s="20" t="s">
        <v>2375</v>
      </c>
      <c r="I40" s="20" t="s">
        <v>2378</v>
      </c>
    </row>
    <row r="41" s="1" customFormat="1" ht="43" customHeight="1" spans="1:9">
      <c r="A41" s="14">
        <f t="shared" si="10"/>
        <v>28</v>
      </c>
      <c r="B41" s="15" t="s">
        <v>1147</v>
      </c>
      <c r="C41" s="16">
        <v>4000</v>
      </c>
      <c r="D41" s="16">
        <v>2000</v>
      </c>
      <c r="E41" s="17">
        <v>0</v>
      </c>
      <c r="F41" s="18">
        <f t="shared" si="9"/>
        <v>0</v>
      </c>
      <c r="G41" s="48">
        <v>12</v>
      </c>
      <c r="H41" s="20" t="s">
        <v>2375</v>
      </c>
      <c r="I41" s="20" t="s">
        <v>2378</v>
      </c>
    </row>
    <row r="42" s="1" customFormat="1" ht="43" customHeight="1" spans="1:9">
      <c r="A42" s="14">
        <f t="shared" si="10"/>
        <v>29</v>
      </c>
      <c r="B42" s="15" t="s">
        <v>2007</v>
      </c>
      <c r="C42" s="16">
        <v>1200</v>
      </c>
      <c r="D42" s="16">
        <v>1000</v>
      </c>
      <c r="E42" s="17">
        <v>403</v>
      </c>
      <c r="F42" s="18">
        <f t="shared" si="9"/>
        <v>0.403</v>
      </c>
      <c r="G42" s="48"/>
      <c r="H42" s="20" t="s">
        <v>2375</v>
      </c>
      <c r="I42" s="20" t="s">
        <v>2378</v>
      </c>
    </row>
    <row r="43" s="1" customFormat="1" ht="43" customHeight="1" spans="1:9">
      <c r="A43" s="14">
        <f t="shared" si="10"/>
        <v>30</v>
      </c>
      <c r="B43" s="15" t="s">
        <v>2392</v>
      </c>
      <c r="C43" s="16">
        <v>230</v>
      </c>
      <c r="D43" s="16">
        <v>150</v>
      </c>
      <c r="E43" s="17">
        <v>215</v>
      </c>
      <c r="F43" s="18">
        <f t="shared" si="9"/>
        <v>1.43333333333333</v>
      </c>
      <c r="G43" s="48"/>
      <c r="H43" s="20" t="s">
        <v>2375</v>
      </c>
      <c r="I43" s="14" t="s">
        <v>2393</v>
      </c>
    </row>
    <row r="44" s="1" customFormat="1" ht="43" customHeight="1" spans="1:9">
      <c r="A44" s="14">
        <f t="shared" si="10"/>
        <v>31</v>
      </c>
      <c r="B44" s="15" t="s">
        <v>2135</v>
      </c>
      <c r="C44" s="16">
        <v>1338.63</v>
      </c>
      <c r="D44" s="16">
        <v>911.51</v>
      </c>
      <c r="E44" s="17">
        <v>870</v>
      </c>
      <c r="F44" s="18">
        <f t="shared" si="9"/>
        <v>0.954460181457143</v>
      </c>
      <c r="G44" s="48">
        <v>1</v>
      </c>
      <c r="H44" s="20" t="s">
        <v>2375</v>
      </c>
      <c r="I44" s="20" t="s">
        <v>2384</v>
      </c>
    </row>
    <row r="45" s="1" customFormat="1" ht="43" customHeight="1" spans="1:9">
      <c r="A45" s="14">
        <f t="shared" si="10"/>
        <v>32</v>
      </c>
      <c r="B45" s="15" t="s">
        <v>2144</v>
      </c>
      <c r="C45" s="16">
        <v>3800</v>
      </c>
      <c r="D45" s="16">
        <v>200</v>
      </c>
      <c r="E45" s="49">
        <v>33</v>
      </c>
      <c r="F45" s="18">
        <f t="shared" si="9"/>
        <v>0.165</v>
      </c>
      <c r="G45" s="48">
        <v>12</v>
      </c>
      <c r="H45" s="20" t="s">
        <v>2375</v>
      </c>
      <c r="I45" s="20" t="s">
        <v>2379</v>
      </c>
    </row>
    <row r="46" s="1" customFormat="1" ht="43" customHeight="1" spans="1:9">
      <c r="A46" s="14">
        <f t="shared" si="10"/>
        <v>33</v>
      </c>
      <c r="B46" s="15" t="s">
        <v>2150</v>
      </c>
      <c r="C46" s="16">
        <v>3800</v>
      </c>
      <c r="D46" s="16">
        <v>200</v>
      </c>
      <c r="E46" s="49">
        <v>33</v>
      </c>
      <c r="F46" s="18">
        <f t="shared" si="9"/>
        <v>0.165</v>
      </c>
      <c r="G46" s="48">
        <v>12</v>
      </c>
      <c r="H46" s="20" t="s">
        <v>2375</v>
      </c>
      <c r="I46" s="20" t="s">
        <v>2379</v>
      </c>
    </row>
    <row r="47" s="1" customFormat="1" ht="43" customHeight="1" spans="1:9">
      <c r="A47" s="14">
        <f t="shared" si="10"/>
        <v>34</v>
      </c>
      <c r="B47" s="15" t="s">
        <v>2152</v>
      </c>
      <c r="C47" s="16">
        <v>3000</v>
      </c>
      <c r="D47" s="16">
        <v>200</v>
      </c>
      <c r="E47" s="49">
        <v>33</v>
      </c>
      <c r="F47" s="18">
        <f t="shared" si="9"/>
        <v>0.165</v>
      </c>
      <c r="G47" s="48">
        <v>12</v>
      </c>
      <c r="H47" s="20" t="s">
        <v>2375</v>
      </c>
      <c r="I47" s="20" t="s">
        <v>2379</v>
      </c>
    </row>
    <row r="48" s="1" customFormat="1" ht="43" customHeight="1" spans="1:9">
      <c r="A48" s="14">
        <f t="shared" si="10"/>
        <v>35</v>
      </c>
      <c r="B48" s="15" t="s">
        <v>2154</v>
      </c>
      <c r="C48" s="16">
        <v>18646</v>
      </c>
      <c r="D48" s="16">
        <v>10000</v>
      </c>
      <c r="E48" s="17">
        <v>7290</v>
      </c>
      <c r="F48" s="18">
        <f t="shared" si="9"/>
        <v>0.729</v>
      </c>
      <c r="G48" s="48">
        <v>3</v>
      </c>
      <c r="H48" s="20" t="s">
        <v>2375</v>
      </c>
      <c r="I48" s="20" t="s">
        <v>2378</v>
      </c>
    </row>
    <row r="49" s="1" customFormat="1" ht="20" customHeight="1" spans="1:9">
      <c r="A49" s="21" t="s">
        <v>2394</v>
      </c>
      <c r="B49" s="22"/>
      <c r="C49" s="16"/>
      <c r="D49" s="16"/>
      <c r="E49" s="17"/>
      <c r="F49" s="18"/>
      <c r="G49" s="48"/>
      <c r="H49" s="20"/>
      <c r="I49" s="14"/>
    </row>
    <row r="50" s="1" customFormat="1" ht="47" customHeight="1" spans="1:9">
      <c r="A50" s="14">
        <f>ROW()-14</f>
        <v>36</v>
      </c>
      <c r="B50" s="50" t="s">
        <v>2021</v>
      </c>
      <c r="C50" s="24">
        <v>20000</v>
      </c>
      <c r="D50" s="24">
        <v>300</v>
      </c>
      <c r="E50" s="17">
        <v>0</v>
      </c>
      <c r="F50" s="18">
        <f t="shared" ref="F50:F56" si="11">E50/D50</f>
        <v>0</v>
      </c>
      <c r="G50" s="25"/>
      <c r="H50" s="20" t="s">
        <v>2375</v>
      </c>
      <c r="I50" s="20" t="s">
        <v>2378</v>
      </c>
    </row>
    <row r="51" s="1" customFormat="1" ht="33" customHeight="1" spans="1:9">
      <c r="A51" s="51" t="s">
        <v>2395</v>
      </c>
      <c r="B51" s="52"/>
      <c r="C51" s="24"/>
      <c r="D51" s="24"/>
      <c r="E51" s="17"/>
      <c r="F51" s="18"/>
      <c r="G51" s="25"/>
      <c r="H51" s="20"/>
      <c r="I51" s="14"/>
    </row>
    <row r="52" s="1" customFormat="1" ht="45" customHeight="1" spans="1:9">
      <c r="A52" s="14">
        <f t="shared" ref="A52:A56" si="12">ROW()-15</f>
        <v>37</v>
      </c>
      <c r="B52" s="36" t="s">
        <v>1155</v>
      </c>
      <c r="C52" s="17">
        <v>40000</v>
      </c>
      <c r="D52" s="17">
        <v>15000</v>
      </c>
      <c r="E52" s="17">
        <v>0</v>
      </c>
      <c r="F52" s="18">
        <f t="shared" si="11"/>
        <v>0</v>
      </c>
      <c r="G52" s="19"/>
      <c r="H52" s="20" t="s">
        <v>2375</v>
      </c>
      <c r="I52" s="20" t="s">
        <v>2378</v>
      </c>
    </row>
    <row r="53" s="1" customFormat="1" ht="45" customHeight="1" spans="1:9">
      <c r="A53" s="14">
        <f t="shared" si="12"/>
        <v>38</v>
      </c>
      <c r="B53" s="36" t="s">
        <v>1166</v>
      </c>
      <c r="C53" s="17">
        <v>80000</v>
      </c>
      <c r="D53" s="17">
        <v>20000</v>
      </c>
      <c r="E53" s="17">
        <v>0</v>
      </c>
      <c r="F53" s="18">
        <f t="shared" si="11"/>
        <v>0</v>
      </c>
      <c r="G53" s="19"/>
      <c r="H53" s="20" t="s">
        <v>2375</v>
      </c>
      <c r="I53" s="20" t="s">
        <v>2378</v>
      </c>
    </row>
    <row r="54" s="1" customFormat="1" ht="45" customHeight="1" spans="1:9">
      <c r="A54" s="14">
        <f t="shared" si="12"/>
        <v>39</v>
      </c>
      <c r="B54" s="36" t="s">
        <v>1293</v>
      </c>
      <c r="C54" s="53">
        <v>25800</v>
      </c>
      <c r="D54" s="24">
        <v>15000</v>
      </c>
      <c r="E54" s="17">
        <v>4000</v>
      </c>
      <c r="F54" s="18">
        <f t="shared" si="11"/>
        <v>0.266666666666667</v>
      </c>
      <c r="G54" s="54"/>
      <c r="H54" s="20" t="s">
        <v>2375</v>
      </c>
      <c r="I54" s="20" t="s">
        <v>2378</v>
      </c>
    </row>
    <row r="55" s="1" customFormat="1" ht="45" customHeight="1" spans="1:9">
      <c r="A55" s="14">
        <f t="shared" si="12"/>
        <v>40</v>
      </c>
      <c r="B55" s="36" t="s">
        <v>1307</v>
      </c>
      <c r="C55" s="43">
        <v>200</v>
      </c>
      <c r="D55" s="43">
        <v>200</v>
      </c>
      <c r="E55" s="17">
        <v>170</v>
      </c>
      <c r="F55" s="18">
        <f t="shared" si="11"/>
        <v>0.85</v>
      </c>
      <c r="G55" s="25">
        <v>11</v>
      </c>
      <c r="H55" s="20" t="s">
        <v>2375</v>
      </c>
      <c r="I55" s="14" t="s">
        <v>2376</v>
      </c>
    </row>
    <row r="56" s="1" customFormat="1" ht="45" customHeight="1" spans="1:9">
      <c r="A56" s="14">
        <f t="shared" si="12"/>
        <v>41</v>
      </c>
      <c r="B56" s="36" t="s">
        <v>1318</v>
      </c>
      <c r="C56" s="43">
        <v>600</v>
      </c>
      <c r="D56" s="43">
        <v>600</v>
      </c>
      <c r="E56" s="17">
        <v>70</v>
      </c>
      <c r="F56" s="18">
        <f t="shared" si="11"/>
        <v>0.116666666666667</v>
      </c>
      <c r="G56" s="25">
        <v>11</v>
      </c>
      <c r="H56" s="20" t="s">
        <v>2375</v>
      </c>
      <c r="I56" s="20" t="s">
        <v>2378</v>
      </c>
    </row>
    <row r="57" s="1" customFormat="1" ht="25" customHeight="1" spans="1:9">
      <c r="A57" s="40" t="s">
        <v>2396</v>
      </c>
      <c r="B57" s="41"/>
      <c r="C57" s="43"/>
      <c r="D57" s="43"/>
      <c r="E57" s="17"/>
      <c r="F57" s="18"/>
      <c r="G57" s="25"/>
      <c r="H57" s="20"/>
      <c r="I57" s="14"/>
    </row>
    <row r="58" s="1" customFormat="1" ht="45" customHeight="1" spans="1:9">
      <c r="A58" s="14">
        <f t="shared" ref="A58:A63" si="13">ROW()-16</f>
        <v>42</v>
      </c>
      <c r="B58" s="36" t="s">
        <v>1494</v>
      </c>
      <c r="C58" s="43">
        <v>627</v>
      </c>
      <c r="D58" s="43">
        <v>470</v>
      </c>
      <c r="E58" s="17">
        <v>405</v>
      </c>
      <c r="F58" s="18">
        <f t="shared" ref="F58:F63" si="14">E58/D58</f>
        <v>0.861702127659574</v>
      </c>
      <c r="G58" s="25"/>
      <c r="H58" s="20" t="s">
        <v>2375</v>
      </c>
      <c r="I58" s="14" t="s">
        <v>2393</v>
      </c>
    </row>
    <row r="59" s="1" customFormat="1" ht="45" customHeight="1" spans="1:9">
      <c r="A59" s="14">
        <f t="shared" si="13"/>
        <v>43</v>
      </c>
      <c r="B59" s="36" t="s">
        <v>1502</v>
      </c>
      <c r="C59" s="43">
        <v>37204</v>
      </c>
      <c r="D59" s="43">
        <v>10000</v>
      </c>
      <c r="E59" s="17">
        <v>8745</v>
      </c>
      <c r="F59" s="18">
        <f t="shared" si="14"/>
        <v>0.8745</v>
      </c>
      <c r="G59" s="25"/>
      <c r="H59" s="20" t="s">
        <v>2391</v>
      </c>
      <c r="I59" s="20" t="s">
        <v>2384</v>
      </c>
    </row>
    <row r="60" s="1" customFormat="1" ht="45" customHeight="1" spans="1:9">
      <c r="A60" s="14">
        <f t="shared" si="13"/>
        <v>44</v>
      </c>
      <c r="B60" s="36" t="s">
        <v>1546</v>
      </c>
      <c r="C60" s="43">
        <v>32513</v>
      </c>
      <c r="D60" s="43">
        <v>8000</v>
      </c>
      <c r="E60" s="17">
        <v>6929</v>
      </c>
      <c r="F60" s="18">
        <f t="shared" si="14"/>
        <v>0.866125</v>
      </c>
      <c r="G60" s="25"/>
      <c r="H60" s="20" t="s">
        <v>2391</v>
      </c>
      <c r="I60" s="14" t="s">
        <v>2376</v>
      </c>
    </row>
    <row r="61" s="1" customFormat="1" ht="45" customHeight="1" spans="1:9">
      <c r="A61" s="14">
        <f t="shared" si="13"/>
        <v>45</v>
      </c>
      <c r="B61" s="36" t="s">
        <v>1585</v>
      </c>
      <c r="C61" s="43">
        <v>20000</v>
      </c>
      <c r="D61" s="43">
        <v>12000</v>
      </c>
      <c r="E61" s="17">
        <v>9150</v>
      </c>
      <c r="F61" s="18">
        <f t="shared" si="14"/>
        <v>0.7625</v>
      </c>
      <c r="G61" s="25"/>
      <c r="H61" s="20" t="s">
        <v>2375</v>
      </c>
      <c r="I61" s="20" t="s">
        <v>2379</v>
      </c>
    </row>
    <row r="62" s="1" customFormat="1" ht="45" customHeight="1" spans="1:9">
      <c r="A62" s="14">
        <f t="shared" si="13"/>
        <v>46</v>
      </c>
      <c r="B62" s="36" t="s">
        <v>1623</v>
      </c>
      <c r="C62" s="43">
        <v>13365</v>
      </c>
      <c r="D62" s="43">
        <v>2000</v>
      </c>
      <c r="E62" s="17">
        <v>1085</v>
      </c>
      <c r="F62" s="18">
        <f t="shared" si="14"/>
        <v>0.5425</v>
      </c>
      <c r="G62" s="25">
        <v>10</v>
      </c>
      <c r="H62" s="20" t="s">
        <v>2375</v>
      </c>
      <c r="I62" s="20" t="s">
        <v>2378</v>
      </c>
    </row>
    <row r="63" s="1" customFormat="1" ht="45" customHeight="1" spans="1:9">
      <c r="A63" s="14">
        <f t="shared" si="13"/>
        <v>47</v>
      </c>
      <c r="B63" s="36" t="s">
        <v>1635</v>
      </c>
      <c r="C63" s="43">
        <v>44042</v>
      </c>
      <c r="D63" s="55">
        <v>1500</v>
      </c>
      <c r="E63" s="17">
        <v>905</v>
      </c>
      <c r="F63" s="18">
        <f t="shared" si="14"/>
        <v>0.603333333333333</v>
      </c>
      <c r="G63" s="25">
        <v>12</v>
      </c>
      <c r="H63" s="20" t="s">
        <v>2375</v>
      </c>
      <c r="I63" s="20" t="s">
        <v>2378</v>
      </c>
    </row>
    <row r="64" s="1" customFormat="1" ht="25" customHeight="1" spans="1:9">
      <c r="A64" s="40" t="s">
        <v>2397</v>
      </c>
      <c r="B64" s="41"/>
      <c r="C64" s="43"/>
      <c r="D64" s="55"/>
      <c r="E64" s="17"/>
      <c r="F64" s="18"/>
      <c r="G64" s="25"/>
      <c r="H64" s="20"/>
      <c r="I64" s="14"/>
    </row>
    <row r="65" s="1" customFormat="1" ht="48" customHeight="1" spans="1:9">
      <c r="A65" s="14">
        <f>ROW()-17</f>
        <v>48</v>
      </c>
      <c r="B65" s="36" t="s">
        <v>1787</v>
      </c>
      <c r="C65" s="24">
        <v>5135.96</v>
      </c>
      <c r="D65" s="24">
        <v>1935.96</v>
      </c>
      <c r="E65" s="17">
        <v>1935.96</v>
      </c>
      <c r="F65" s="18">
        <f t="shared" ref="F65:F68" si="15">E65/D65</f>
        <v>1</v>
      </c>
      <c r="G65" s="25"/>
      <c r="H65" s="20" t="s">
        <v>2375</v>
      </c>
      <c r="I65" s="14" t="s">
        <v>2393</v>
      </c>
    </row>
    <row r="66" s="1" customFormat="1" ht="30" customHeight="1" spans="1:9">
      <c r="A66" s="40" t="s">
        <v>2398</v>
      </c>
      <c r="B66" s="41"/>
      <c r="C66" s="24"/>
      <c r="D66" s="24"/>
      <c r="E66" s="17"/>
      <c r="F66" s="18"/>
      <c r="G66" s="25"/>
      <c r="H66" s="20"/>
      <c r="I66" s="14"/>
    </row>
    <row r="67" s="1" customFormat="1" ht="47" customHeight="1" spans="1:9">
      <c r="A67" s="14">
        <f>ROW()-18</f>
        <v>49</v>
      </c>
      <c r="B67" s="36" t="s">
        <v>514</v>
      </c>
      <c r="C67" s="17">
        <v>2000</v>
      </c>
      <c r="D67" s="17">
        <v>2000</v>
      </c>
      <c r="E67" s="17">
        <v>1700</v>
      </c>
      <c r="F67" s="18">
        <f t="shared" si="15"/>
        <v>0.85</v>
      </c>
      <c r="G67" s="25">
        <v>1</v>
      </c>
      <c r="H67" s="20" t="s">
        <v>2375</v>
      </c>
      <c r="I67" s="14" t="s">
        <v>2393</v>
      </c>
    </row>
    <row r="68" s="1" customFormat="1" ht="47" customHeight="1" spans="1:9">
      <c r="A68" s="14">
        <f>ROW()-18</f>
        <v>50</v>
      </c>
      <c r="B68" s="26" t="s">
        <v>1823</v>
      </c>
      <c r="C68" s="27">
        <v>1000</v>
      </c>
      <c r="D68" s="27">
        <v>1000</v>
      </c>
      <c r="E68" s="27">
        <v>190</v>
      </c>
      <c r="F68" s="18">
        <f t="shared" si="15"/>
        <v>0.19</v>
      </c>
      <c r="G68" s="28">
        <v>7</v>
      </c>
      <c r="H68" s="20" t="s">
        <v>2375</v>
      </c>
      <c r="I68" s="20" t="s">
        <v>2378</v>
      </c>
    </row>
    <row r="69" s="1" customFormat="1" ht="27" customHeight="1" spans="1:9">
      <c r="A69" s="34" t="s">
        <v>2399</v>
      </c>
      <c r="B69" s="35"/>
      <c r="C69" s="27"/>
      <c r="D69" s="27"/>
      <c r="E69" s="27"/>
      <c r="F69" s="18"/>
      <c r="G69" s="28"/>
      <c r="H69" s="20"/>
      <c r="I69" s="14"/>
    </row>
    <row r="70" s="1" customFormat="1" ht="47" customHeight="1" spans="1:9">
      <c r="A70" s="14">
        <f t="shared" ref="A70:A72" si="16">ROW()-19</f>
        <v>51</v>
      </c>
      <c r="B70" s="36" t="s">
        <v>2172</v>
      </c>
      <c r="C70" s="43">
        <v>8677.95</v>
      </c>
      <c r="D70" s="42">
        <v>4000</v>
      </c>
      <c r="E70" s="17">
        <v>1639</v>
      </c>
      <c r="F70" s="18">
        <f t="shared" ref="F70:F72" si="17">E70/D70</f>
        <v>0.40975</v>
      </c>
      <c r="G70" s="56">
        <v>5</v>
      </c>
      <c r="H70" s="20" t="s">
        <v>2380</v>
      </c>
      <c r="I70" s="20" t="s">
        <v>2379</v>
      </c>
    </row>
    <row r="71" s="1" customFormat="1" ht="47" customHeight="1" spans="1:9">
      <c r="A71" s="14">
        <f t="shared" si="16"/>
        <v>52</v>
      </c>
      <c r="B71" s="36" t="s">
        <v>2183</v>
      </c>
      <c r="C71" s="57">
        <v>3833.52</v>
      </c>
      <c r="D71" s="57">
        <v>3683.52</v>
      </c>
      <c r="E71" s="17">
        <v>395</v>
      </c>
      <c r="F71" s="18">
        <f t="shared" si="17"/>
        <v>0.107234384501781</v>
      </c>
      <c r="G71" s="56">
        <v>4</v>
      </c>
      <c r="H71" s="20" t="s">
        <v>2375</v>
      </c>
      <c r="I71" s="20" t="s">
        <v>2379</v>
      </c>
    </row>
    <row r="72" s="1" customFormat="1" ht="47" customHeight="1" spans="1:9">
      <c r="A72" s="14">
        <f t="shared" si="16"/>
        <v>53</v>
      </c>
      <c r="B72" s="15" t="s">
        <v>2192</v>
      </c>
      <c r="C72" s="17">
        <v>1500</v>
      </c>
      <c r="D72" s="17">
        <v>400</v>
      </c>
      <c r="E72" s="17">
        <v>13</v>
      </c>
      <c r="F72" s="18">
        <f t="shared" si="17"/>
        <v>0.0325</v>
      </c>
      <c r="G72" s="58">
        <v>12</v>
      </c>
      <c r="H72" s="20" t="s">
        <v>2375</v>
      </c>
      <c r="I72" s="20" t="s">
        <v>2378</v>
      </c>
    </row>
    <row r="73" s="1" customFormat="1" ht="23" customHeight="1" spans="1:9">
      <c r="A73" s="21" t="s">
        <v>2400</v>
      </c>
      <c r="B73" s="22"/>
      <c r="C73" s="17"/>
      <c r="D73" s="17"/>
      <c r="E73" s="17"/>
      <c r="F73" s="18"/>
      <c r="G73" s="58"/>
      <c r="H73" s="20"/>
      <c r="I73" s="14"/>
    </row>
    <row r="74" s="1" customFormat="1" ht="41" customHeight="1" spans="1:9">
      <c r="A74" s="14">
        <f>ROW()-20</f>
        <v>54</v>
      </c>
      <c r="B74" s="23" t="s">
        <v>1251</v>
      </c>
      <c r="C74" s="24">
        <v>14200</v>
      </c>
      <c r="D74" s="24">
        <v>14000</v>
      </c>
      <c r="E74" s="17">
        <v>5420</v>
      </c>
      <c r="F74" s="18">
        <f t="shared" ref="F74:F86" si="18">E74/D74</f>
        <v>0.387142857142857</v>
      </c>
      <c r="G74" s="32">
        <v>4</v>
      </c>
      <c r="H74" s="20" t="s">
        <v>2375</v>
      </c>
      <c r="I74" s="20" t="s">
        <v>2379</v>
      </c>
    </row>
    <row r="75" s="1" customFormat="1" ht="19" customHeight="1" spans="1:9">
      <c r="A75" s="44" t="s">
        <v>2401</v>
      </c>
      <c r="B75" s="45"/>
      <c r="C75" s="24"/>
      <c r="D75" s="24"/>
      <c r="E75" s="17"/>
      <c r="F75" s="18"/>
      <c r="G75" s="32"/>
      <c r="H75" s="20"/>
      <c r="I75" s="14"/>
    </row>
    <row r="76" s="1" customFormat="1" ht="49" customHeight="1" spans="1:9">
      <c r="A76" s="14">
        <f>ROW()-21</f>
        <v>55</v>
      </c>
      <c r="B76" s="36" t="s">
        <v>1237</v>
      </c>
      <c r="C76" s="43">
        <v>1380</v>
      </c>
      <c r="D76" s="43">
        <v>1255</v>
      </c>
      <c r="E76" s="17">
        <v>60.1</v>
      </c>
      <c r="F76" s="18">
        <f t="shared" si="18"/>
        <v>0.0478884462151394</v>
      </c>
      <c r="G76" s="59">
        <v>4</v>
      </c>
      <c r="H76" s="20" t="s">
        <v>2375</v>
      </c>
      <c r="I76" s="20" t="s">
        <v>2378</v>
      </c>
    </row>
    <row r="77" s="1" customFormat="1" ht="20" customHeight="1" spans="1:9">
      <c r="A77" s="40" t="s">
        <v>2402</v>
      </c>
      <c r="B77" s="41"/>
      <c r="C77" s="43"/>
      <c r="D77" s="43"/>
      <c r="E77" s="17"/>
      <c r="F77" s="18"/>
      <c r="G77" s="59"/>
      <c r="H77" s="20"/>
      <c r="I77" s="14"/>
    </row>
    <row r="78" s="1" customFormat="1" ht="41" customHeight="1" spans="1:9">
      <c r="A78" s="14">
        <f t="shared" ref="A78:A86" si="19">ROW()-22</f>
        <v>56</v>
      </c>
      <c r="B78" s="60" t="s">
        <v>294</v>
      </c>
      <c r="C78" s="49">
        <v>55000</v>
      </c>
      <c r="D78" s="49">
        <v>30000</v>
      </c>
      <c r="E78" s="49">
        <v>20200</v>
      </c>
      <c r="F78" s="18">
        <f t="shared" si="18"/>
        <v>0.673333333333333</v>
      </c>
      <c r="G78" s="61"/>
      <c r="H78" s="20" t="s">
        <v>2391</v>
      </c>
      <c r="I78" s="20" t="s">
        <v>2378</v>
      </c>
    </row>
    <row r="79" s="1" customFormat="1" ht="41" customHeight="1" spans="1:9">
      <c r="A79" s="14">
        <f t="shared" si="19"/>
        <v>57</v>
      </c>
      <c r="B79" s="60" t="s">
        <v>304</v>
      </c>
      <c r="C79" s="49">
        <v>35000</v>
      </c>
      <c r="D79" s="49">
        <v>20000</v>
      </c>
      <c r="E79" s="49">
        <v>13560</v>
      </c>
      <c r="F79" s="18">
        <f t="shared" si="18"/>
        <v>0.678</v>
      </c>
      <c r="G79" s="61"/>
      <c r="H79" s="20" t="s">
        <v>2391</v>
      </c>
      <c r="I79" s="20" t="s">
        <v>2379</v>
      </c>
    </row>
    <row r="80" s="1" customFormat="1" ht="41" customHeight="1" spans="1:9">
      <c r="A80" s="14">
        <f t="shared" si="19"/>
        <v>58</v>
      </c>
      <c r="B80" s="36" t="s">
        <v>308</v>
      </c>
      <c r="C80" s="17">
        <v>50300</v>
      </c>
      <c r="D80" s="17">
        <v>10500</v>
      </c>
      <c r="E80" s="17">
        <v>5255</v>
      </c>
      <c r="F80" s="18">
        <f t="shared" si="18"/>
        <v>0.500476190476191</v>
      </c>
      <c r="G80" s="25"/>
      <c r="H80" s="20" t="s">
        <v>2375</v>
      </c>
      <c r="I80" s="20" t="s">
        <v>2378</v>
      </c>
    </row>
    <row r="81" s="1" customFormat="1" ht="41" customHeight="1" spans="1:9">
      <c r="A81" s="14">
        <f t="shared" si="19"/>
        <v>59</v>
      </c>
      <c r="B81" s="36" t="s">
        <v>330</v>
      </c>
      <c r="C81" s="17">
        <v>5000</v>
      </c>
      <c r="D81" s="17">
        <v>4000</v>
      </c>
      <c r="E81" s="17">
        <v>3350</v>
      </c>
      <c r="F81" s="18">
        <f t="shared" si="18"/>
        <v>0.8375</v>
      </c>
      <c r="G81" s="25"/>
      <c r="H81" s="20" t="s">
        <v>2375</v>
      </c>
      <c r="I81" s="14" t="s">
        <v>2393</v>
      </c>
    </row>
    <row r="82" s="1" customFormat="1" ht="41" customHeight="1" spans="1:9">
      <c r="A82" s="14">
        <f t="shared" si="19"/>
        <v>60</v>
      </c>
      <c r="B82" s="36" t="s">
        <v>343</v>
      </c>
      <c r="C82" s="17">
        <v>10000</v>
      </c>
      <c r="D82" s="17">
        <v>8800</v>
      </c>
      <c r="E82" s="17">
        <v>7361</v>
      </c>
      <c r="F82" s="18">
        <f t="shared" si="18"/>
        <v>0.836477272727273</v>
      </c>
      <c r="G82" s="25"/>
      <c r="H82" s="20" t="s">
        <v>2375</v>
      </c>
      <c r="I82" s="14" t="s">
        <v>2393</v>
      </c>
    </row>
    <row r="83" s="1" customFormat="1" ht="41" customHeight="1" spans="1:9">
      <c r="A83" s="14">
        <f t="shared" si="19"/>
        <v>61</v>
      </c>
      <c r="B83" s="36" t="s">
        <v>544</v>
      </c>
      <c r="C83" s="17">
        <v>30500</v>
      </c>
      <c r="D83" s="17">
        <v>10000</v>
      </c>
      <c r="E83" s="17">
        <v>8333</v>
      </c>
      <c r="F83" s="18">
        <f t="shared" si="18"/>
        <v>0.8333</v>
      </c>
      <c r="G83" s="25"/>
      <c r="H83" s="20" t="s">
        <v>2375</v>
      </c>
      <c r="I83" s="14" t="s">
        <v>2376</v>
      </c>
    </row>
    <row r="84" s="1" customFormat="1" ht="41" customHeight="1" spans="1:9">
      <c r="A84" s="14">
        <f t="shared" si="19"/>
        <v>62</v>
      </c>
      <c r="B84" s="36" t="s">
        <v>560</v>
      </c>
      <c r="C84" s="17">
        <v>50000</v>
      </c>
      <c r="D84" s="17">
        <v>10000</v>
      </c>
      <c r="E84" s="17">
        <v>8333</v>
      </c>
      <c r="F84" s="18">
        <f t="shared" si="18"/>
        <v>0.8333</v>
      </c>
      <c r="G84" s="25">
        <v>10</v>
      </c>
      <c r="H84" s="20" t="s">
        <v>2375</v>
      </c>
      <c r="I84" s="14" t="s">
        <v>2376</v>
      </c>
    </row>
    <row r="85" s="1" customFormat="1" ht="41" customHeight="1" spans="1:9">
      <c r="A85" s="14">
        <f t="shared" si="19"/>
        <v>63</v>
      </c>
      <c r="B85" s="36" t="s">
        <v>568</v>
      </c>
      <c r="C85" s="17">
        <v>20100</v>
      </c>
      <c r="D85" s="17">
        <v>3000</v>
      </c>
      <c r="E85" s="17">
        <v>2500</v>
      </c>
      <c r="F85" s="18">
        <f t="shared" si="18"/>
        <v>0.833333333333333</v>
      </c>
      <c r="G85" s="25">
        <v>12</v>
      </c>
      <c r="H85" s="20" t="s">
        <v>2375</v>
      </c>
      <c r="I85" s="14" t="s">
        <v>2376</v>
      </c>
    </row>
    <row r="86" s="1" customFormat="1" ht="41" customHeight="1" spans="1:9">
      <c r="A86" s="14">
        <f t="shared" si="19"/>
        <v>64</v>
      </c>
      <c r="B86" s="36" t="s">
        <v>574</v>
      </c>
      <c r="C86" s="17">
        <v>20210</v>
      </c>
      <c r="D86" s="17">
        <v>3000</v>
      </c>
      <c r="E86" s="17">
        <v>2500</v>
      </c>
      <c r="F86" s="18">
        <f t="shared" si="18"/>
        <v>0.833333333333333</v>
      </c>
      <c r="G86" s="25">
        <v>12</v>
      </c>
      <c r="H86" s="20" t="s">
        <v>2375</v>
      </c>
      <c r="I86" s="14" t="s">
        <v>2376</v>
      </c>
    </row>
    <row r="87" s="1" customFormat="1" ht="24" customHeight="1" spans="1:9">
      <c r="A87" s="40" t="s">
        <v>2403</v>
      </c>
      <c r="B87" s="41"/>
      <c r="C87" s="17"/>
      <c r="D87" s="17"/>
      <c r="E87" s="17"/>
      <c r="F87" s="18"/>
      <c r="G87" s="25"/>
      <c r="H87" s="20"/>
      <c r="I87" s="14"/>
    </row>
    <row r="88" s="1" customFormat="1" ht="45" customHeight="1" spans="1:9">
      <c r="A88" s="14">
        <f t="shared" ref="A88:A90" si="20">ROW()-23</f>
        <v>65</v>
      </c>
      <c r="B88" s="36" t="s">
        <v>961</v>
      </c>
      <c r="C88" s="17">
        <v>1909.04</v>
      </c>
      <c r="D88" s="17">
        <v>1909.04</v>
      </c>
      <c r="E88" s="49">
        <v>668.164</v>
      </c>
      <c r="F88" s="18">
        <f t="shared" ref="F88:F90" si="21">E88/D88</f>
        <v>0.35</v>
      </c>
      <c r="G88" s="59"/>
      <c r="H88" s="20" t="s">
        <v>2375</v>
      </c>
      <c r="I88" s="20" t="s">
        <v>2379</v>
      </c>
    </row>
    <row r="89" s="1" customFormat="1" ht="45" customHeight="1" spans="1:9">
      <c r="A89" s="14">
        <f t="shared" si="20"/>
        <v>66</v>
      </c>
      <c r="B89" s="36" t="s">
        <v>1695</v>
      </c>
      <c r="C89" s="17">
        <v>2929.96</v>
      </c>
      <c r="D89" s="17">
        <v>2929.96</v>
      </c>
      <c r="E89" s="17">
        <v>2021.6724</v>
      </c>
      <c r="F89" s="18">
        <f t="shared" si="21"/>
        <v>0.69</v>
      </c>
      <c r="G89" s="25"/>
      <c r="H89" s="20" t="s">
        <v>2375</v>
      </c>
      <c r="I89" s="20" t="s">
        <v>2379</v>
      </c>
    </row>
    <row r="90" s="1" customFormat="1" ht="45" customHeight="1" spans="1:9">
      <c r="A90" s="14">
        <f t="shared" si="20"/>
        <v>67</v>
      </c>
      <c r="B90" s="36" t="s">
        <v>2053</v>
      </c>
      <c r="C90" s="17">
        <v>6167.9</v>
      </c>
      <c r="D90" s="17">
        <v>4167.9</v>
      </c>
      <c r="E90" s="17">
        <v>3084.246</v>
      </c>
      <c r="F90" s="18">
        <f t="shared" si="21"/>
        <v>0.74</v>
      </c>
      <c r="G90" s="25"/>
      <c r="H90" s="20" t="s">
        <v>2375</v>
      </c>
      <c r="I90" s="20" t="s">
        <v>2379</v>
      </c>
    </row>
    <row r="91" s="1" customFormat="1" ht="24" customHeight="1" spans="1:9">
      <c r="A91" s="40" t="s">
        <v>2404</v>
      </c>
      <c r="B91" s="41"/>
      <c r="C91" s="17"/>
      <c r="D91" s="17"/>
      <c r="E91" s="17"/>
      <c r="F91" s="18"/>
      <c r="G91" s="25"/>
      <c r="H91" s="20"/>
      <c r="I91" s="14"/>
    </row>
    <row r="92" s="1" customFormat="1" ht="45" customHeight="1" spans="1:9">
      <c r="A92" s="14">
        <f t="shared" ref="A92:A98" si="22">ROW()-24</f>
        <v>68</v>
      </c>
      <c r="B92" s="62" t="s">
        <v>1058</v>
      </c>
      <c r="C92" s="16">
        <v>9542</v>
      </c>
      <c r="D92" s="16">
        <v>9242</v>
      </c>
      <c r="E92" s="17">
        <v>5460</v>
      </c>
      <c r="F92" s="18">
        <f t="shared" ref="F92:F98" si="23">E92/D92</f>
        <v>0.590781216186973</v>
      </c>
      <c r="G92" s="63"/>
      <c r="H92" s="20" t="s">
        <v>2375</v>
      </c>
      <c r="I92" s="20" t="s">
        <v>2379</v>
      </c>
    </row>
    <row r="93" s="1" customFormat="1" ht="45" customHeight="1" spans="1:9">
      <c r="A93" s="14">
        <f t="shared" si="22"/>
        <v>69</v>
      </c>
      <c r="B93" s="29" t="s">
        <v>1178</v>
      </c>
      <c r="C93" s="31">
        <v>7082.03</v>
      </c>
      <c r="D93" s="57">
        <v>7082.03</v>
      </c>
      <c r="E93" s="17">
        <v>2550</v>
      </c>
      <c r="F93" s="18">
        <f t="shared" si="23"/>
        <v>0.360066252190403</v>
      </c>
      <c r="G93" s="32">
        <v>5</v>
      </c>
      <c r="H93" s="20" t="s">
        <v>2380</v>
      </c>
      <c r="I93" s="20" t="s">
        <v>2379</v>
      </c>
    </row>
    <row r="94" s="1" customFormat="1" ht="45" customHeight="1" spans="1:9">
      <c r="A94" s="14">
        <f t="shared" si="22"/>
        <v>70</v>
      </c>
      <c r="B94" s="15" t="s">
        <v>1193</v>
      </c>
      <c r="C94" s="16">
        <v>6000</v>
      </c>
      <c r="D94" s="16">
        <v>1200</v>
      </c>
      <c r="E94" s="17">
        <v>80</v>
      </c>
      <c r="F94" s="18">
        <f t="shared" si="23"/>
        <v>0.0666666666666667</v>
      </c>
      <c r="G94" s="25">
        <v>12</v>
      </c>
      <c r="H94" s="20" t="s">
        <v>2375</v>
      </c>
      <c r="I94" s="20" t="s">
        <v>2378</v>
      </c>
    </row>
    <row r="95" s="1" customFormat="1" ht="45" customHeight="1" spans="1:9">
      <c r="A95" s="14">
        <f t="shared" si="22"/>
        <v>71</v>
      </c>
      <c r="B95" s="62" t="s">
        <v>1210</v>
      </c>
      <c r="C95" s="17">
        <v>2200</v>
      </c>
      <c r="D95" s="16">
        <v>1800</v>
      </c>
      <c r="E95" s="17">
        <v>20</v>
      </c>
      <c r="F95" s="18">
        <f t="shared" si="23"/>
        <v>0.0111111111111111</v>
      </c>
      <c r="G95" s="25">
        <v>8</v>
      </c>
      <c r="H95" s="20" t="s">
        <v>2375</v>
      </c>
      <c r="I95" s="20" t="s">
        <v>2378</v>
      </c>
    </row>
    <row r="96" s="1" customFormat="1" ht="45" customHeight="1" spans="1:9">
      <c r="A96" s="14">
        <f t="shared" si="22"/>
        <v>72</v>
      </c>
      <c r="B96" s="23" t="s">
        <v>1218</v>
      </c>
      <c r="C96" s="24">
        <v>3600</v>
      </c>
      <c r="D96" s="24">
        <v>3500</v>
      </c>
      <c r="E96" s="17">
        <v>2860</v>
      </c>
      <c r="F96" s="18">
        <f t="shared" si="23"/>
        <v>0.817142857142857</v>
      </c>
      <c r="G96" s="59">
        <v>7</v>
      </c>
      <c r="H96" s="20" t="s">
        <v>2375</v>
      </c>
      <c r="I96" s="20" t="s">
        <v>2379</v>
      </c>
    </row>
    <row r="97" s="1" customFormat="1" ht="45" customHeight="1" spans="1:9">
      <c r="A97" s="14">
        <f t="shared" si="22"/>
        <v>73</v>
      </c>
      <c r="B97" s="15" t="s">
        <v>2057</v>
      </c>
      <c r="C97" s="17">
        <v>3588.6</v>
      </c>
      <c r="D97" s="31">
        <v>3238.6</v>
      </c>
      <c r="E97" s="17">
        <v>30.1418</v>
      </c>
      <c r="F97" s="18">
        <f t="shared" si="23"/>
        <v>0.00930704625455444</v>
      </c>
      <c r="G97" s="25"/>
      <c r="H97" s="20" t="s">
        <v>2375</v>
      </c>
      <c r="I97" s="20" t="s">
        <v>2379</v>
      </c>
    </row>
    <row r="98" s="1" customFormat="1" ht="45" customHeight="1" spans="1:9">
      <c r="A98" s="14">
        <f t="shared" si="22"/>
        <v>74</v>
      </c>
      <c r="B98" s="29" t="s">
        <v>2199</v>
      </c>
      <c r="C98" s="31">
        <v>13480.83</v>
      </c>
      <c r="D98" s="31">
        <v>3000</v>
      </c>
      <c r="E98" s="17">
        <v>2350</v>
      </c>
      <c r="F98" s="18">
        <f t="shared" si="23"/>
        <v>0.783333333333333</v>
      </c>
      <c r="G98" s="32">
        <v>5</v>
      </c>
      <c r="H98" s="20" t="s">
        <v>2375</v>
      </c>
      <c r="I98" s="20" t="s">
        <v>2379</v>
      </c>
    </row>
    <row r="99" s="1" customFormat="1" ht="25" customHeight="1" spans="1:9">
      <c r="A99" s="21" t="s">
        <v>2405</v>
      </c>
      <c r="B99" s="22"/>
      <c r="C99" s="17"/>
      <c r="D99" s="31"/>
      <c r="E99" s="17"/>
      <c r="F99" s="18"/>
      <c r="G99" s="25"/>
      <c r="H99" s="20"/>
      <c r="I99" s="14"/>
    </row>
    <row r="100" s="1" customFormat="1" ht="45" customHeight="1" spans="1:9">
      <c r="A100" s="14">
        <f>ROW()-25</f>
        <v>75</v>
      </c>
      <c r="B100" s="36" t="s">
        <v>1269</v>
      </c>
      <c r="C100" s="43">
        <v>1928</v>
      </c>
      <c r="D100" s="43">
        <v>1928</v>
      </c>
      <c r="E100" s="17">
        <v>650</v>
      </c>
      <c r="F100" s="18">
        <f t="shared" ref="F100:F104" si="24">E100/D100</f>
        <v>0.337136929460581</v>
      </c>
      <c r="G100" s="32">
        <v>1</v>
      </c>
      <c r="H100" s="20" t="s">
        <v>2380</v>
      </c>
      <c r="I100" s="20" t="s">
        <v>2379</v>
      </c>
    </row>
    <row r="101" s="1" customFormat="1" ht="21" customHeight="1" spans="1:9">
      <c r="A101" s="40" t="s">
        <v>2406</v>
      </c>
      <c r="B101" s="41"/>
      <c r="C101" s="43"/>
      <c r="D101" s="43"/>
      <c r="E101" s="17"/>
      <c r="F101" s="18"/>
      <c r="G101" s="32"/>
      <c r="H101" s="20"/>
      <c r="I101" s="14"/>
    </row>
    <row r="102" s="1" customFormat="1" ht="41" customHeight="1" spans="1:9">
      <c r="A102" s="14">
        <f>ROW()-26</f>
        <v>76</v>
      </c>
      <c r="B102" s="36" t="s">
        <v>1355</v>
      </c>
      <c r="C102" s="17">
        <v>26000</v>
      </c>
      <c r="D102" s="17">
        <v>13740</v>
      </c>
      <c r="E102" s="17">
        <v>4862.38</v>
      </c>
      <c r="F102" s="18">
        <f t="shared" si="24"/>
        <v>0.35388500727802</v>
      </c>
      <c r="G102" s="25">
        <v>8</v>
      </c>
      <c r="H102" s="20" t="s">
        <v>2375</v>
      </c>
      <c r="I102" s="20" t="s">
        <v>2379</v>
      </c>
    </row>
    <row r="103" s="1" customFormat="1" ht="21" customHeight="1" spans="1:9">
      <c r="A103" s="40" t="s">
        <v>2407</v>
      </c>
      <c r="B103" s="41"/>
      <c r="C103" s="17"/>
      <c r="D103" s="17"/>
      <c r="E103" s="17"/>
      <c r="F103" s="18"/>
      <c r="G103" s="25"/>
      <c r="H103" s="20"/>
      <c r="I103" s="14"/>
    </row>
    <row r="104" s="1" customFormat="1" ht="43" customHeight="1" spans="1:9">
      <c r="A104" s="14">
        <f>ROW()-27</f>
        <v>77</v>
      </c>
      <c r="B104" s="29" t="s">
        <v>2071</v>
      </c>
      <c r="C104" s="17">
        <v>5380</v>
      </c>
      <c r="D104" s="17">
        <v>2000</v>
      </c>
      <c r="E104" s="17">
        <v>716.65</v>
      </c>
      <c r="F104" s="18">
        <f t="shared" si="24"/>
        <v>0.358325</v>
      </c>
      <c r="G104" s="25">
        <v>1</v>
      </c>
      <c r="H104" s="20" t="s">
        <v>2380</v>
      </c>
      <c r="I104" s="20" t="s">
        <v>2379</v>
      </c>
    </row>
  </sheetData>
  <autoFilter ref="A2:I104">
    <extLst/>
  </autoFilter>
  <mergeCells count="26">
    <mergeCell ref="A1:I1"/>
    <mergeCell ref="A3:B3"/>
    <mergeCell ref="A4:B4"/>
    <mergeCell ref="A6:B6"/>
    <mergeCell ref="A12:B12"/>
    <mergeCell ref="A19:B19"/>
    <mergeCell ref="A23:B23"/>
    <mergeCell ref="A25:B25"/>
    <mergeCell ref="A27:B27"/>
    <mergeCell ref="A29:B29"/>
    <mergeCell ref="A33:B33"/>
    <mergeCell ref="A35:B35"/>
    <mergeCell ref="A49:B49"/>
    <mergeCell ref="A51:B51"/>
    <mergeCell ref="A57:B57"/>
    <mergeCell ref="A64:B64"/>
    <mergeCell ref="A66:B66"/>
    <mergeCell ref="A69:B69"/>
    <mergeCell ref="A73:B73"/>
    <mergeCell ref="A75:B75"/>
    <mergeCell ref="A77:B77"/>
    <mergeCell ref="A87:B87"/>
    <mergeCell ref="A91:B91"/>
    <mergeCell ref="A99:B99"/>
    <mergeCell ref="A101:B101"/>
    <mergeCell ref="A103:B103"/>
  </mergeCells>
  <dataValidations count="1">
    <dataValidation allowBlank="1" showInputMessage="1" showErrorMessage="1" prompt="项目最好为民生或公共服务类，应和群众生活息息相关，请勿报送诸如工业类项目。" sqref="B28 A29"/>
  </dataValidations>
  <printOptions horizontalCentered="1"/>
  <pageMargins left="0.357638888888889" right="0.357638888888889"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进展表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2018-10-24T09:26:00Z</dcterms:created>
  <cp:lastPrinted>2018-10-25T02:01:00Z</cp:lastPrinted>
  <dcterms:modified xsi:type="dcterms:W3CDTF">2019-11-06T00:34:52Z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